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035" windowHeight="7635" tabRatio="838" firstSheet="1" activeTab="2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3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'Фінансовий план КНП'!$45:$46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Формування'!$A$1:$K$77</definedName>
    <definedName name="_xlnm.Print_Area" localSheetId="2">'Розшифровка 2 до формування'!$A$1:$K$151</definedName>
    <definedName name="_xlnm.Print_Area" localSheetId="3">'Розшифровка до Руху'!$A$1:$J$44</definedName>
    <definedName name="_xlnm.Print_Area" localSheetId="5">'Розшифровка за джерелами'!$A$1:$AE$25</definedName>
    <definedName name="_xlnm.Print_Area" localSheetId="4">'Розшифровка кап'!$A$1:$J$28</definedName>
    <definedName name="_xlnm.Print_Area" localSheetId="0">'Фінансовий план КНП'!$A$1:$K$197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M7" i="9"/>
  <c r="AB7" s="1"/>
  <c r="AA9"/>
  <c r="AA10"/>
  <c r="AA11"/>
  <c r="AA12"/>
  <c r="AA13"/>
  <c r="AA14"/>
  <c r="AA15"/>
  <c r="AA16"/>
  <c r="AA17"/>
  <c r="AA18"/>
  <c r="AA8"/>
  <c r="L17"/>
  <c r="G8" i="24"/>
  <c r="F20"/>
  <c r="L9" i="9"/>
  <c r="L10"/>
  <c r="L11"/>
  <c r="L12"/>
  <c r="L13"/>
  <c r="L14"/>
  <c r="L15"/>
  <c r="L16"/>
  <c r="L18"/>
  <c r="L8"/>
  <c r="F8" i="23"/>
  <c r="K50" i="26" l="1"/>
  <c r="J50"/>
  <c r="I50"/>
  <c r="G50"/>
  <c r="H113"/>
  <c r="G112"/>
  <c r="G113"/>
  <c r="F28" i="23" l="1"/>
  <c r="G28"/>
  <c r="F40"/>
  <c r="D186" i="14" l="1"/>
  <c r="E186"/>
  <c r="D185"/>
  <c r="E185"/>
  <c r="D184"/>
  <c r="E184"/>
  <c r="E175"/>
  <c r="E28" i="23" l="1"/>
  <c r="L7" i="9"/>
  <c r="X20"/>
  <c r="Y20"/>
  <c r="Z20"/>
  <c r="W20"/>
  <c r="S20"/>
  <c r="T20"/>
  <c r="U20"/>
  <c r="R20"/>
  <c r="N20"/>
  <c r="O20"/>
  <c r="P20"/>
  <c r="H20"/>
  <c r="I20"/>
  <c r="J20"/>
  <c r="K20"/>
  <c r="D7" i="24"/>
  <c r="E7"/>
  <c r="H7"/>
  <c r="I7"/>
  <c r="J7"/>
  <c r="C7"/>
  <c r="F22"/>
  <c r="F21"/>
  <c r="D21"/>
  <c r="E21"/>
  <c r="G21"/>
  <c r="H21"/>
  <c r="I21"/>
  <c r="J21"/>
  <c r="C21"/>
  <c r="F10"/>
  <c r="F11"/>
  <c r="F12"/>
  <c r="F13"/>
  <c r="F14"/>
  <c r="F15"/>
  <c r="F16"/>
  <c r="F17"/>
  <c r="F18"/>
  <c r="F19"/>
  <c r="D8"/>
  <c r="E8"/>
  <c r="G7"/>
  <c r="F7" s="1"/>
  <c r="H8"/>
  <c r="I8"/>
  <c r="J8"/>
  <c r="C8"/>
  <c r="F9"/>
  <c r="F29" i="23"/>
  <c r="F30"/>
  <c r="F31"/>
  <c r="F32"/>
  <c r="F33"/>
  <c r="F34"/>
  <c r="F35"/>
  <c r="F36"/>
  <c r="F37"/>
  <c r="F38"/>
  <c r="F42"/>
  <c r="F39"/>
  <c r="D41"/>
  <c r="E41"/>
  <c r="G41"/>
  <c r="H41"/>
  <c r="H27" s="1"/>
  <c r="I41"/>
  <c r="J41"/>
  <c r="C41"/>
  <c r="D28"/>
  <c r="H28"/>
  <c r="I28"/>
  <c r="J28"/>
  <c r="C28"/>
  <c r="F25"/>
  <c r="F26"/>
  <c r="D24"/>
  <c r="D23" s="1"/>
  <c r="E24"/>
  <c r="E23" s="1"/>
  <c r="G24"/>
  <c r="G23" s="1"/>
  <c r="H24"/>
  <c r="H23" s="1"/>
  <c r="I24"/>
  <c r="I23" s="1"/>
  <c r="J24"/>
  <c r="J23" s="1"/>
  <c r="C24"/>
  <c r="C23" s="1"/>
  <c r="F22"/>
  <c r="D27"/>
  <c r="J27"/>
  <c r="H9"/>
  <c r="I9"/>
  <c r="J9"/>
  <c r="G9"/>
  <c r="F10"/>
  <c r="I147" i="26"/>
  <c r="J147"/>
  <c r="K147"/>
  <c r="H147"/>
  <c r="G147" s="1"/>
  <c r="F147"/>
  <c r="E147"/>
  <c r="I148"/>
  <c r="J148"/>
  <c r="G148" s="1"/>
  <c r="K148"/>
  <c r="H148"/>
  <c r="F148"/>
  <c r="E148"/>
  <c r="G142"/>
  <c r="G143"/>
  <c r="G144"/>
  <c r="G145"/>
  <c r="G146"/>
  <c r="G149"/>
  <c r="G125"/>
  <c r="E128"/>
  <c r="F128"/>
  <c r="H128"/>
  <c r="G128" s="1"/>
  <c r="I128"/>
  <c r="J128"/>
  <c r="K128"/>
  <c r="D128"/>
  <c r="F50"/>
  <c r="H50"/>
  <c r="E50"/>
  <c r="G20" i="9" l="1"/>
  <c r="I27" i="23"/>
  <c r="E27"/>
  <c r="F41"/>
  <c r="C27"/>
  <c r="Q20" i="9"/>
  <c r="V20"/>
  <c r="F8" i="24"/>
  <c r="G27" i="23"/>
  <c r="F27" s="1"/>
  <c r="F23"/>
  <c r="F24"/>
  <c r="F9"/>
  <c r="E16" l="1"/>
  <c r="E11"/>
  <c r="G74" i="26"/>
  <c r="G84"/>
  <c r="G81"/>
  <c r="G80"/>
  <c r="G77"/>
  <c r="G76"/>
  <c r="G75"/>
  <c r="G66"/>
  <c r="G65"/>
  <c r="G64"/>
  <c r="G63"/>
  <c r="G62"/>
  <c r="G61"/>
  <c r="G58"/>
  <c r="G57"/>
  <c r="G56"/>
  <c r="G53"/>
  <c r="F190" i="14"/>
  <c r="F189"/>
  <c r="F188"/>
  <c r="G28" i="26"/>
  <c r="G27"/>
  <c r="G26"/>
  <c r="G24"/>
  <c r="G23"/>
  <c r="G22"/>
  <c r="G19"/>
  <c r="G17"/>
  <c r="G14"/>
  <c r="G13"/>
  <c r="G12"/>
  <c r="G11"/>
  <c r="G74" i="22"/>
  <c r="G73"/>
  <c r="G72"/>
  <c r="G62"/>
  <c r="G60"/>
  <c r="G52"/>
  <c r="G53"/>
  <c r="G54"/>
  <c r="G55"/>
  <c r="G56"/>
  <c r="G57"/>
  <c r="G58"/>
  <c r="G59"/>
  <c r="G51"/>
  <c r="G50"/>
  <c r="G49"/>
  <c r="G48"/>
  <c r="G47"/>
  <c r="G46"/>
  <c r="G45"/>
  <c r="G44"/>
  <c r="G43"/>
  <c r="G42"/>
  <c r="G41"/>
  <c r="G40"/>
  <c r="G39"/>
  <c r="G35"/>
  <c r="G34"/>
  <c r="G31"/>
  <c r="G30"/>
  <c r="G21"/>
  <c r="G20"/>
  <c r="G17"/>
  <c r="G16"/>
  <c r="G15"/>
  <c r="G13"/>
  <c r="G12"/>
  <c r="G9"/>
  <c r="G8"/>
  <c r="H10"/>
  <c r="H7" l="1"/>
  <c r="H71"/>
  <c r="F125" i="14" l="1"/>
  <c r="D112" l="1"/>
  <c r="D109" s="1"/>
  <c r="D127" l="1"/>
  <c r="F171" l="1"/>
  <c r="F175"/>
  <c r="M20" i="9" l="1"/>
  <c r="L20" s="1"/>
  <c r="F120" i="14"/>
  <c r="F119"/>
  <c r="F118"/>
  <c r="E124" l="1"/>
  <c r="F96" l="1"/>
  <c r="D97" l="1"/>
  <c r="D11" i="23" l="1"/>
  <c r="H16"/>
  <c r="I16"/>
  <c r="J16"/>
  <c r="G16"/>
  <c r="F16" l="1"/>
  <c r="D16"/>
  <c r="D8" s="1"/>
  <c r="F13"/>
  <c r="F14"/>
  <c r="H11"/>
  <c r="I11"/>
  <c r="J11"/>
  <c r="G11"/>
  <c r="F11" l="1"/>
  <c r="J46" i="26" l="1"/>
  <c r="K46"/>
  <c r="I46"/>
  <c r="I109" l="1"/>
  <c r="J109"/>
  <c r="K109"/>
  <c r="J62" i="14" l="1"/>
  <c r="I62"/>
  <c r="G62"/>
  <c r="H62"/>
  <c r="F105" l="1"/>
  <c r="F48"/>
  <c r="F186"/>
  <c r="F185"/>
  <c r="F184"/>
  <c r="F19" i="23"/>
  <c r="J71" i="22" l="1"/>
  <c r="I71"/>
  <c r="K71"/>
  <c r="K60" i="26"/>
  <c r="J60"/>
  <c r="I60"/>
  <c r="K25"/>
  <c r="J25"/>
  <c r="I25"/>
  <c r="F8"/>
  <c r="E8"/>
  <c r="D8"/>
  <c r="K16"/>
  <c r="J16"/>
  <c r="I16"/>
  <c r="G52"/>
  <c r="G49"/>
  <c r="G48"/>
  <c r="H47"/>
  <c r="F47"/>
  <c r="E47"/>
  <c r="G42"/>
  <c r="G41"/>
  <c r="G40"/>
  <c r="G39"/>
  <c r="G38"/>
  <c r="G37"/>
  <c r="G36"/>
  <c r="G35"/>
  <c r="G34"/>
  <c r="G33"/>
  <c r="G32"/>
  <c r="G31"/>
  <c r="G30"/>
  <c r="G29"/>
  <c r="H25"/>
  <c r="F25"/>
  <c r="E25"/>
  <c r="G21"/>
  <c r="G20"/>
  <c r="G18"/>
  <c r="H16"/>
  <c r="F16"/>
  <c r="E16"/>
  <c r="D54"/>
  <c r="E56"/>
  <c r="F56"/>
  <c r="H59"/>
  <c r="I59"/>
  <c r="I54" s="1"/>
  <c r="J59"/>
  <c r="J54" s="1"/>
  <c r="K59"/>
  <c r="K54" s="1"/>
  <c r="I10"/>
  <c r="K10"/>
  <c r="J10"/>
  <c r="K29" i="22"/>
  <c r="J29"/>
  <c r="I29"/>
  <c r="K10"/>
  <c r="K7" s="1"/>
  <c r="J10"/>
  <c r="J7" s="1"/>
  <c r="I10"/>
  <c r="E8" i="23"/>
  <c r="G16" i="26" l="1"/>
  <c r="G10"/>
  <c r="H54"/>
  <c r="G54" s="1"/>
  <c r="G59"/>
  <c r="G25"/>
  <c r="I7" i="22"/>
  <c r="G7" s="1"/>
  <c r="G10"/>
  <c r="G71"/>
  <c r="E46" i="26"/>
  <c r="I15"/>
  <c r="H15"/>
  <c r="G47"/>
  <c r="F46"/>
  <c r="J15"/>
  <c r="K15"/>
  <c r="H46"/>
  <c r="G46" s="1"/>
  <c r="K38" i="22"/>
  <c r="J38"/>
  <c r="I38"/>
  <c r="H38"/>
  <c r="F38"/>
  <c r="E38"/>
  <c r="F71"/>
  <c r="E71"/>
  <c r="E121" i="26"/>
  <c r="F121"/>
  <c r="F60"/>
  <c r="F59" s="1"/>
  <c r="E60"/>
  <c r="E59" s="1"/>
  <c r="F69"/>
  <c r="E69"/>
  <c r="E88"/>
  <c r="F88"/>
  <c r="F113"/>
  <c r="F109" s="1"/>
  <c r="E113"/>
  <c r="E109" s="1"/>
  <c r="G15" l="1"/>
  <c r="G38" i="22"/>
  <c r="H8" i="26"/>
  <c r="I8"/>
  <c r="J8"/>
  <c r="F54"/>
  <c r="K8"/>
  <c r="E54"/>
  <c r="F120"/>
  <c r="F79"/>
  <c r="F135"/>
  <c r="F133" s="1"/>
  <c r="E135"/>
  <c r="E133" s="1"/>
  <c r="E120"/>
  <c r="E79"/>
  <c r="E74"/>
  <c r="E73" s="1"/>
  <c r="F74"/>
  <c r="F73" s="1"/>
  <c r="G8" l="1"/>
  <c r="F78"/>
  <c r="F71" s="1"/>
  <c r="E78"/>
  <c r="E71" l="1"/>
  <c r="F29" i="22" l="1"/>
  <c r="E29"/>
  <c r="E10"/>
  <c r="F10"/>
  <c r="F7"/>
  <c r="E7"/>
  <c r="G33"/>
  <c r="G32"/>
  <c r="H29"/>
  <c r="G29" s="1"/>
  <c r="G140" i="26"/>
  <c r="G131"/>
  <c r="K121"/>
  <c r="J121"/>
  <c r="I121"/>
  <c r="H121"/>
  <c r="H73"/>
  <c r="G73" s="1"/>
  <c r="G116"/>
  <c r="G115"/>
  <c r="G114"/>
  <c r="H109"/>
  <c r="G111"/>
  <c r="G105"/>
  <c r="G103"/>
  <c r="G102"/>
  <c r="G101"/>
  <c r="G100"/>
  <c r="G99"/>
  <c r="G98"/>
  <c r="G97"/>
  <c r="G96"/>
  <c r="G95"/>
  <c r="G94"/>
  <c r="G93"/>
  <c r="G92"/>
  <c r="G91"/>
  <c r="G90"/>
  <c r="G89"/>
  <c r="H88"/>
  <c r="G88" s="1"/>
  <c r="G87"/>
  <c r="G86"/>
  <c r="G85"/>
  <c r="G83"/>
  <c r="G82"/>
  <c r="H79"/>
  <c r="G79" s="1"/>
  <c r="H60"/>
  <c r="G60" s="1"/>
  <c r="G121" l="1"/>
  <c r="H78"/>
  <c r="G78" s="1"/>
  <c r="H71" l="1"/>
  <c r="G130"/>
  <c r="C65" i="14" l="1"/>
  <c r="C62"/>
  <c r="C82" s="1"/>
  <c r="C56"/>
  <c r="C49"/>
  <c r="C83" s="1"/>
  <c r="E65"/>
  <c r="E62"/>
  <c r="E82" s="1"/>
  <c r="E56"/>
  <c r="E49"/>
  <c r="E83" l="1"/>
  <c r="C55"/>
  <c r="C71" s="1"/>
  <c r="C76" s="1"/>
  <c r="C79" s="1"/>
  <c r="E55"/>
  <c r="E71" s="1"/>
  <c r="E76" s="1"/>
  <c r="E79" s="1"/>
  <c r="F121" l="1"/>
  <c r="F115"/>
  <c r="F111"/>
  <c r="H8" i="23"/>
  <c r="J8"/>
  <c r="I8"/>
  <c r="G8"/>
  <c r="F110" i="14" l="1"/>
  <c r="F108"/>
  <c r="F106"/>
  <c r="G14" i="22" l="1"/>
  <c r="K135" i="26"/>
  <c r="K133" s="1"/>
  <c r="J135"/>
  <c r="J133" s="1"/>
  <c r="I135"/>
  <c r="I133" s="1"/>
  <c r="H135"/>
  <c r="H133" s="1"/>
  <c r="G139"/>
  <c r="G141"/>
  <c r="G138"/>
  <c r="G137"/>
  <c r="G135" s="1"/>
  <c r="G132"/>
  <c r="K120"/>
  <c r="J120"/>
  <c r="I120"/>
  <c r="H120"/>
  <c r="G124"/>
  <c r="G123"/>
  <c r="G122"/>
  <c r="F18" i="23"/>
  <c r="F17"/>
  <c r="G133" i="26" l="1"/>
  <c r="G104"/>
  <c r="F57" i="14" l="1"/>
  <c r="J56"/>
  <c r="I56"/>
  <c r="H56"/>
  <c r="G56"/>
  <c r="F54"/>
  <c r="F53"/>
  <c r="F52"/>
  <c r="F51"/>
  <c r="F50"/>
  <c r="J49"/>
  <c r="J55" s="1"/>
  <c r="I49"/>
  <c r="I55" s="1"/>
  <c r="H49"/>
  <c r="H55" s="1"/>
  <c r="G49"/>
  <c r="G55" s="1"/>
  <c r="F55" l="1"/>
  <c r="F49"/>
  <c r="F56"/>
  <c r="E117" i="26"/>
  <c r="E7" s="1"/>
  <c r="F117"/>
  <c r="H117"/>
  <c r="H7" s="1"/>
  <c r="I117"/>
  <c r="J117"/>
  <c r="K117"/>
  <c r="D117"/>
  <c r="I71"/>
  <c r="J71"/>
  <c r="J7" s="1"/>
  <c r="K71"/>
  <c r="K7" s="1"/>
  <c r="D71"/>
  <c r="G69"/>
  <c r="G70"/>
  <c r="G119"/>
  <c r="G120"/>
  <c r="G127"/>
  <c r="I7" l="1"/>
  <c r="G7" s="1"/>
  <c r="G71"/>
  <c r="F7"/>
  <c r="G109"/>
  <c r="G117"/>
  <c r="D142" i="14"/>
  <c r="E142"/>
  <c r="F142"/>
  <c r="G142"/>
  <c r="H142"/>
  <c r="I142"/>
  <c r="J142"/>
  <c r="C142"/>
  <c r="D137"/>
  <c r="D147" s="1"/>
  <c r="E137"/>
  <c r="E147" s="1"/>
  <c r="F137"/>
  <c r="G137"/>
  <c r="G147" s="1"/>
  <c r="H137"/>
  <c r="H147" s="1"/>
  <c r="I137"/>
  <c r="I147" s="1"/>
  <c r="J137"/>
  <c r="J147" s="1"/>
  <c r="C137"/>
  <c r="C147" s="1"/>
  <c r="E127"/>
  <c r="E126" s="1"/>
  <c r="E135" s="1"/>
  <c r="F127"/>
  <c r="G127"/>
  <c r="G126" s="1"/>
  <c r="H127"/>
  <c r="H126" s="1"/>
  <c r="I127"/>
  <c r="I126" s="1"/>
  <c r="J127"/>
  <c r="J126" s="1"/>
  <c r="C127"/>
  <c r="C126" s="1"/>
  <c r="D124"/>
  <c r="F124"/>
  <c r="G124"/>
  <c r="H124"/>
  <c r="H135" s="1"/>
  <c r="I124"/>
  <c r="J124"/>
  <c r="J135" s="1"/>
  <c r="C124"/>
  <c r="D104"/>
  <c r="D122" s="1"/>
  <c r="E104"/>
  <c r="F104"/>
  <c r="G104"/>
  <c r="H104"/>
  <c r="I104"/>
  <c r="J104"/>
  <c r="C104"/>
  <c r="E112"/>
  <c r="E109" s="1"/>
  <c r="F112"/>
  <c r="F109" s="1"/>
  <c r="G112"/>
  <c r="G109" s="1"/>
  <c r="H112"/>
  <c r="H109" s="1"/>
  <c r="I112"/>
  <c r="I109" s="1"/>
  <c r="J112"/>
  <c r="J109" s="1"/>
  <c r="C112"/>
  <c r="C109" s="1"/>
  <c r="C153"/>
  <c r="D153"/>
  <c r="E153"/>
  <c r="G153"/>
  <c r="H153"/>
  <c r="I153"/>
  <c r="J153"/>
  <c r="F154"/>
  <c r="F155"/>
  <c r="F157"/>
  <c r="F147" l="1"/>
  <c r="F150"/>
  <c r="C135"/>
  <c r="F126"/>
  <c r="F135" s="1"/>
  <c r="J122"/>
  <c r="J148" s="1"/>
  <c r="E122"/>
  <c r="E148" s="1"/>
  <c r="E150" s="1"/>
  <c r="C122"/>
  <c r="C148" s="1"/>
  <c r="C150" s="1"/>
  <c r="F122"/>
  <c r="I122"/>
  <c r="H122"/>
  <c r="H148" s="1"/>
  <c r="G122"/>
  <c r="I135"/>
  <c r="G135"/>
  <c r="F153"/>
  <c r="AE7" i="9"/>
  <c r="AE20" s="1"/>
  <c r="AE8"/>
  <c r="AE19"/>
  <c r="AD7"/>
  <c r="AD20" s="1"/>
  <c r="AD19"/>
  <c r="AC7"/>
  <c r="AC20" s="1"/>
  <c r="AC19"/>
  <c r="AB20"/>
  <c r="AB19"/>
  <c r="V7"/>
  <c r="V19"/>
  <c r="Q7"/>
  <c r="Q19"/>
  <c r="L19"/>
  <c r="G7"/>
  <c r="G19"/>
  <c r="G18" i="22"/>
  <c r="G19"/>
  <c r="N22"/>
  <c r="E90" i="14"/>
  <c r="D90"/>
  <c r="E85"/>
  <c r="D85"/>
  <c r="C85"/>
  <c r="F191"/>
  <c r="F192"/>
  <c r="D193"/>
  <c r="E193"/>
  <c r="G193"/>
  <c r="H193"/>
  <c r="I193"/>
  <c r="J193"/>
  <c r="C193"/>
  <c r="C184"/>
  <c r="C185"/>
  <c r="C186"/>
  <c r="D179"/>
  <c r="D183" s="1"/>
  <c r="E179"/>
  <c r="E183" s="1"/>
  <c r="F179"/>
  <c r="F183" s="1"/>
  <c r="C179"/>
  <c r="D175"/>
  <c r="C175"/>
  <c r="D171"/>
  <c r="E171"/>
  <c r="C171"/>
  <c r="F167"/>
  <c r="F168"/>
  <c r="F169"/>
  <c r="D166"/>
  <c r="E166"/>
  <c r="G166"/>
  <c r="H166"/>
  <c r="I166"/>
  <c r="J166"/>
  <c r="C166"/>
  <c r="F163"/>
  <c r="F164"/>
  <c r="F165"/>
  <c r="D162"/>
  <c r="E162"/>
  <c r="G162"/>
  <c r="H162"/>
  <c r="I162"/>
  <c r="J162"/>
  <c r="C162"/>
  <c r="F158"/>
  <c r="F159"/>
  <c r="F160"/>
  <c r="F98"/>
  <c r="F99"/>
  <c r="F100"/>
  <c r="E97"/>
  <c r="G97"/>
  <c r="H97"/>
  <c r="I97"/>
  <c r="J97"/>
  <c r="C97"/>
  <c r="F86"/>
  <c r="F87"/>
  <c r="F88"/>
  <c r="F89"/>
  <c r="F91"/>
  <c r="F92"/>
  <c r="F93"/>
  <c r="F94"/>
  <c r="F95"/>
  <c r="G90"/>
  <c r="H90"/>
  <c r="I90"/>
  <c r="J90"/>
  <c r="C90"/>
  <c r="G85"/>
  <c r="H85"/>
  <c r="I85"/>
  <c r="J85"/>
  <c r="D65"/>
  <c r="F58"/>
  <c r="F59"/>
  <c r="F60"/>
  <c r="F61"/>
  <c r="F63"/>
  <c r="F64"/>
  <c r="F66"/>
  <c r="F67"/>
  <c r="F68"/>
  <c r="F69"/>
  <c r="F70"/>
  <c r="F72"/>
  <c r="F73"/>
  <c r="F74"/>
  <c r="F75"/>
  <c r="F77"/>
  <c r="F78"/>
  <c r="F80"/>
  <c r="F81"/>
  <c r="G65"/>
  <c r="H65"/>
  <c r="H71" s="1"/>
  <c r="H76" s="1"/>
  <c r="I65"/>
  <c r="I71" s="1"/>
  <c r="J65"/>
  <c r="J71" s="1"/>
  <c r="D62"/>
  <c r="D82" s="1"/>
  <c r="G82"/>
  <c r="H82"/>
  <c r="I82"/>
  <c r="J82"/>
  <c r="AA20" i="9" l="1"/>
  <c r="L21" s="1"/>
  <c r="F193" i="14"/>
  <c r="F148"/>
  <c r="G148"/>
  <c r="G150" s="1"/>
  <c r="I148"/>
  <c r="F82"/>
  <c r="C183"/>
  <c r="AA19" i="9"/>
  <c r="AA7"/>
  <c r="F166" i="14"/>
  <c r="F162"/>
  <c r="C101"/>
  <c r="G101"/>
  <c r="F85"/>
  <c r="J101"/>
  <c r="E101"/>
  <c r="H101"/>
  <c r="F97"/>
  <c r="I101"/>
  <c r="D101"/>
  <c r="F90"/>
  <c r="F62"/>
  <c r="F65"/>
  <c r="D56"/>
  <c r="D49"/>
  <c r="H83"/>
  <c r="D83" l="1"/>
  <c r="I83"/>
  <c r="J83"/>
  <c r="G83"/>
  <c r="I76"/>
  <c r="I79" s="1"/>
  <c r="G71"/>
  <c r="F71" s="1"/>
  <c r="H79"/>
  <c r="F101"/>
  <c r="F83" l="1"/>
  <c r="J76"/>
  <c r="J79" s="1"/>
  <c r="G76"/>
  <c r="G79" l="1"/>
  <c r="F76"/>
  <c r="F79" l="1"/>
  <c r="K166" l="1"/>
  <c r="K162"/>
  <c r="K55"/>
  <c r="K71" s="1"/>
  <c r="K76" s="1"/>
  <c r="K79" s="1"/>
  <c r="D55" l="1"/>
  <c r="D71" s="1"/>
  <c r="D76" l="1"/>
  <c r="D79" s="1"/>
  <c r="G21" i="9"/>
  <c r="V21" l="1"/>
  <c r="Q21"/>
  <c r="AA21" s="1"/>
  <c r="D126" i="14"/>
  <c r="D135" s="1"/>
  <c r="D148" l="1"/>
  <c r="D150" s="1"/>
</calcChain>
</file>

<file path=xl/sharedStrings.xml><?xml version="1.0" encoding="utf-8"?>
<sst xmlns="http://schemas.openxmlformats.org/spreadsheetml/2006/main" count="945" uniqueCount="395">
  <si>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</si>
  <si>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</si>
  <si>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</si>
  <si>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</si>
  <si>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</si>
  <si>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</si>
  <si>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</si>
  <si>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</si>
  <si>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</si>
  <si>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</si>
  <si>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</si>
  <si>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</si>
  <si>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</si>
  <si>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</si>
  <si>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</si>
  <si>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</si>
  <si>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</si>
  <si>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Чистий грошовий потік</t>
  </si>
  <si>
    <t>х</t>
  </si>
  <si>
    <t>№ з/п</t>
  </si>
  <si>
    <t>Залучення кредитних коштів</t>
  </si>
  <si>
    <t>Усього</t>
  </si>
  <si>
    <t>Відсоток</t>
  </si>
  <si>
    <t xml:space="preserve">ІV </t>
  </si>
  <si>
    <t xml:space="preserve">ІІІ </t>
  </si>
  <si>
    <t xml:space="preserve">І </t>
  </si>
  <si>
    <t xml:space="preserve">ІІ 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</si>
  <si>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</si>
  <si>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</si>
  <si>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</si>
  <si>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</si>
  <si>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</si>
  <si>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у тому числі за кварталами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</si>
  <si>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</si>
  <si>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</si>
  <si>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</si>
  <si>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</si>
  <si>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</si>
  <si>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</si>
  <si>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</si>
  <si>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</si>
  <si>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</si>
  <si>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</si>
  <si>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</si>
  <si>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</si>
  <si>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</si>
  <si>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</si>
  <si>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</si>
  <si>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</si>
  <si>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</si>
  <si>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</si>
  <si>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</si>
  <si>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</si>
  <si>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</si>
  <si>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</si>
  <si>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</si>
  <si>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</si>
  <si>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</si>
  <si>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Найменування об’єкта</t>
  </si>
  <si>
    <t>____________________________________________</t>
  </si>
  <si>
    <t>Коди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</si>
  <si>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</si>
  <si>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</si>
  <si>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</si>
  <si>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</si>
  <si>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</si>
  <si>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</si>
  <si>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</si>
  <si>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</si>
  <si>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</si>
  <si>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</si>
  <si>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</si>
  <si>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</si>
  <si>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</si>
  <si>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</si>
  <si>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</si>
  <si>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</si>
  <si>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</si>
  <si>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</si>
  <si>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</si>
  <si>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</si>
  <si>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</si>
  <si>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</si>
  <si>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</si>
  <si>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</si>
  <si>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</si>
  <si>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</si>
  <si>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</si>
  <si>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</si>
  <si>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</si>
  <si>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</si>
  <si>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</si>
  <si>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</si>
  <si>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</si>
  <si>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</si>
  <si>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</si>
  <si>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</si>
  <si>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</si>
  <si>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</si>
  <si>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</si>
  <si>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</si>
  <si>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</si>
  <si>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</si>
  <si>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</si>
  <si>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</si>
  <si>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</si>
  <si>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</si>
  <si>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</si>
  <si>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</si>
  <si>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</si>
  <si>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</si>
  <si>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</si>
  <si>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</si>
  <si>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</si>
  <si>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</si>
  <si>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</si>
  <si>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</si>
  <si>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</si>
  <si>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</si>
  <si>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</si>
  <si>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</si>
  <si>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</si>
  <si>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</si>
  <si>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</si>
  <si>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</si>
  <si>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</si>
  <si>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</si>
  <si>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</si>
  <si>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</si>
  <si>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</si>
  <si>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</si>
  <si>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</si>
  <si>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</si>
  <si>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</si>
  <si>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</si>
  <si>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</si>
  <si>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</si>
  <si>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</si>
  <si>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</si>
  <si>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</si>
  <si>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</si>
  <si>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</si>
  <si>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</si>
  <si>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</si>
  <si>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</si>
  <si>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</si>
  <si>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</si>
  <si>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</si>
  <si>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Надходження грошових коштів від операційної діяльності</t>
  </si>
  <si>
    <t>Цільове фінансуванн, усього, у тому числі:</t>
  </si>
  <si>
    <t>Інші надходження, усього, у тому числі: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</si>
  <si>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</si>
  <si>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</si>
  <si>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</si>
  <si>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</si>
  <si>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</si>
  <si>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</si>
  <si>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</si>
  <si>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</si>
  <si>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</si>
  <si>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</si>
  <si>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</si>
  <si>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</si>
  <si>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</si>
  <si>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</si>
  <si>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</si>
  <si>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</si>
  <si>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</si>
  <si>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</si>
  <si>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</si>
  <si>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</si>
  <si>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</si>
  <si>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</si>
  <si>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</si>
  <si>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</si>
  <si>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</si>
  <si>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</si>
  <si>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</si>
  <si>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</si>
  <si>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</si>
  <si>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</si>
  <si>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</si>
  <si>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</si>
  <si>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</si>
  <si>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</si>
  <si>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</si>
  <si>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</si>
  <si>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 xml:space="preserve">Інші надходження (розшифрувати) 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</si>
  <si>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</si>
  <si>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</si>
  <si>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</si>
  <si>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</si>
  <si>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</si>
  <si>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</si>
  <si>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</si>
  <si>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</si>
  <si>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</si>
  <si>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</si>
  <si>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3.1</t>
  </si>
  <si>
    <t>3.2</t>
  </si>
  <si>
    <t>4.</t>
  </si>
  <si>
    <t>5.</t>
  </si>
  <si>
    <t>6.1</t>
  </si>
  <si>
    <t>6.2</t>
  </si>
  <si>
    <t>Матеріальні витрати, усього, у т.ч.: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</si>
  <si>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</si>
  <si>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</si>
  <si>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</si>
  <si>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</si>
  <si>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</si>
  <si>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</si>
  <si>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</si>
  <si>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 xml:space="preserve">Суб'єкт управління   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</si>
  <si>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</si>
  <si>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</si>
  <si>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</si>
  <si>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6.</t>
  </si>
  <si>
    <t>Директор КНП "ВМКЛ ШМД"</t>
  </si>
  <si>
    <t>О.О. Фомін</t>
  </si>
  <si>
    <t>____________________</t>
  </si>
  <si>
    <t>медикаменти та перев'язувальні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</si>
  <si>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</si>
  <si>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</si>
  <si>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</si>
  <si>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 xml:space="preserve">вивіз  сміття </t>
  </si>
  <si>
    <t>7.</t>
  </si>
  <si>
    <t>8</t>
  </si>
  <si>
    <t>________________</t>
  </si>
  <si>
    <t xml:space="preserve">нарахування амортизації на безоплатно отримані активи </t>
  </si>
  <si>
    <t xml:space="preserve">Зарплата допоміжного персоналу </t>
  </si>
  <si>
    <t>Комунальне некомерційне підприємство "Вінницька міська клінічна лікарня швидкої медичної допомоги"</t>
  </si>
  <si>
    <t>Комунальне некомерційне підприємство</t>
  </si>
  <si>
    <t>м.Вінниця</t>
  </si>
  <si>
    <t>Охорона здоров'я</t>
  </si>
  <si>
    <t>Діяльність лікарняних закладів</t>
  </si>
  <si>
    <t>тис.грн</t>
  </si>
  <si>
    <t xml:space="preserve">Комунальна </t>
  </si>
  <si>
    <t>21032, м. Вінниця, вул. Київська, 68</t>
  </si>
  <si>
    <t>(0432)665-339</t>
  </si>
  <si>
    <t>Фомін О.О.</t>
  </si>
  <si>
    <t>0510100000</t>
  </si>
  <si>
    <t>86.10</t>
  </si>
  <si>
    <t xml:space="preserve">Директор департаменту охорони здоров'я міської ради </t>
  </si>
  <si>
    <t>Директор департаменту фінансів міської ради</t>
  </si>
  <si>
    <t>Інші адміністративні послуги, в т.ч.:</t>
  </si>
  <si>
    <t>Собівартість реалізованої продукції (товарів, робіт, послуг):</t>
  </si>
  <si>
    <t>Адміністративні витрати всього, в т.ч.:</t>
  </si>
  <si>
    <t>Матеріальні витрати:</t>
  </si>
  <si>
    <t>Інші адміністративні витрати, в т.ч.:</t>
  </si>
  <si>
    <t xml:space="preserve">Відрахування на соціальні заходи </t>
  </si>
  <si>
    <t>Інші операційні витрати:</t>
  </si>
  <si>
    <t>4.1</t>
  </si>
  <si>
    <t>4.2</t>
  </si>
  <si>
    <t>4.3</t>
  </si>
  <si>
    <t xml:space="preserve">5. </t>
  </si>
  <si>
    <t>Кошти субвенції з обласного бюджету</t>
  </si>
  <si>
    <t>_________________</t>
  </si>
  <si>
    <t xml:space="preserve">Фінансовий план поточного 2019 року </t>
  </si>
  <si>
    <t xml:space="preserve">Очікуваний показник до кінця поточного 2019 року 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</si>
  <si>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</si>
  <si>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</si>
  <si>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</si>
  <si>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</si>
  <si>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</si>
  <si>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</si>
  <si>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</si>
  <si>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</si>
  <si>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1.3.3</t>
  </si>
  <si>
    <t>1.3.2</t>
  </si>
  <si>
    <t>Інші  витрати:</t>
  </si>
  <si>
    <t>витрати, пов'язані з використанням автомобілів (бензин, ДП)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</si>
  <si>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</si>
  <si>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</si>
  <si>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</si>
  <si>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технічний інвентар</t>
  </si>
  <si>
    <t>витрати, пов'язані з використанням автомобілів (ТО, ремонт)</t>
  </si>
  <si>
    <t>страхування водіїв, автотранспорту, на випадок СНіДу</t>
  </si>
  <si>
    <t>витрати на зв"язок</t>
  </si>
  <si>
    <t>послуги архіву</t>
  </si>
  <si>
    <t>охоронні послуги</t>
  </si>
  <si>
    <t>ремонт медичного обладнання</t>
  </si>
  <si>
    <t>обслуговування медичного обладнання</t>
  </si>
  <si>
    <t>метрологічна повірка медичного обладнання</t>
  </si>
  <si>
    <t>обслуговування ліфту</t>
  </si>
  <si>
    <t>супровід програм</t>
  </si>
  <si>
    <t>сигналізація</t>
  </si>
  <si>
    <t>атестація робочих місць</t>
  </si>
  <si>
    <t>обстеження мед.працівників</t>
  </si>
  <si>
    <t>заходи по радіаційній безпеці</t>
  </si>
  <si>
    <t>оформлення дозволів</t>
  </si>
  <si>
    <t>обрізка дерев</t>
  </si>
  <si>
    <t>витрати на відрядження</t>
  </si>
  <si>
    <t>навчання у сфері цивільного захисту, охорони праці</t>
  </si>
  <si>
    <t>оплата за отримання ліцензії</t>
  </si>
  <si>
    <t xml:space="preserve">продукти харчування </t>
  </si>
  <si>
    <t>обстеження ургентних хворих (КТ)</t>
  </si>
  <si>
    <t>відшкодування пільгових пенсій</t>
  </si>
  <si>
    <t>2.1.1</t>
  </si>
  <si>
    <t>Кошти  бюджету Вінницької міської обєднаної територіальної громади (ВМОТГ)</t>
  </si>
  <si>
    <t xml:space="preserve">інформатизація </t>
  </si>
  <si>
    <t xml:space="preserve">оплата природнього газу  </t>
  </si>
  <si>
    <t>оплата теплопостачання</t>
  </si>
  <si>
    <t>оплата інших енергоносіїв</t>
  </si>
  <si>
    <t>ремонт медичного обладнання та поточний ремонт приміщень</t>
  </si>
  <si>
    <t>3.1.1</t>
  </si>
  <si>
    <t>3.1.2</t>
  </si>
  <si>
    <t>3.1.3</t>
  </si>
  <si>
    <t>3.2.1</t>
  </si>
  <si>
    <t>3.2.2</t>
  </si>
  <si>
    <t>Кошти орендарів (відшкодування за енергоносії)</t>
  </si>
  <si>
    <t>4.2.1</t>
  </si>
  <si>
    <t>6.1.1</t>
  </si>
  <si>
    <t>6.1.2</t>
  </si>
  <si>
    <t>6.1.3</t>
  </si>
  <si>
    <t>7.1</t>
  </si>
  <si>
    <t>7.1.1</t>
  </si>
  <si>
    <t>до рішення виконавчого комітету міської ради</t>
  </si>
  <si>
    <t>від_____________________№__________</t>
  </si>
  <si>
    <t>Заступник директора департаменту економіки і інвестицій міської ради</t>
  </si>
  <si>
    <t xml:space="preserve">   О.В. Шиш </t>
  </si>
  <si>
    <t>І.О. Черната</t>
  </si>
  <si>
    <t>Н.Д. Луценко</t>
  </si>
  <si>
    <t>Факт минулого 2018 року</t>
  </si>
  <si>
    <t xml:space="preserve">Плановий 2020 рік </t>
  </si>
  <si>
    <t>інші платежі (профспілкові внески)</t>
  </si>
  <si>
    <t>Видатки грошових коштів від інвестиційної  діяльності</t>
  </si>
  <si>
    <t>Рух коштів у результаті інвестиційної діяльності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</si>
  <si>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</si>
  <si>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ФІНАНСОВИЙ ПЛАН  
Комунального некомерційного підприємства 
"Вінницька міська клінічна лікарня швидкої медичної допомоги" 
на 2020 рік</t>
  </si>
  <si>
    <t>№з/п</t>
  </si>
  <si>
    <t xml:space="preserve">Додаток </t>
  </si>
  <si>
    <t>кошти медичної субвенції з державного бюджету</t>
  </si>
  <si>
    <t>кошти  бюджету Вінницької міської обєднаної територіальної громади (ВМОТГ)</t>
  </si>
  <si>
    <t xml:space="preserve"> кошти отримані від реалізації майна</t>
  </si>
  <si>
    <t>витрати на зв'язок</t>
  </si>
  <si>
    <t>дератизація, дезинфекція</t>
  </si>
  <si>
    <t>оплата природнього газу</t>
  </si>
  <si>
    <t>інформатизація</t>
  </si>
  <si>
    <t>навчання у сфері цивільного захисту та охорони праці</t>
  </si>
  <si>
    <t xml:space="preserve">проектування, монтаж і обслуговування пожежної сигналізації та гідрантів </t>
  </si>
  <si>
    <t>господарські товари,енергозберігаючі лампочки</t>
  </si>
  <si>
    <t xml:space="preserve">Нараховані до сплати податки та збори до Державного бюджету України (податкові платежі) </t>
  </si>
  <si>
    <t>господарські товари, енергозберігаючі лампочки</t>
  </si>
  <si>
    <t>3.4</t>
  </si>
  <si>
    <t>3.4.1</t>
  </si>
  <si>
    <t>3.4.2</t>
  </si>
  <si>
    <t>3.4.3</t>
  </si>
  <si>
    <t>3.2.4</t>
  </si>
  <si>
    <t>3.2.3</t>
  </si>
  <si>
    <t>Одиниця виміру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</si>
  <si>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</si>
  <si>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 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</si>
  <si>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r>
      <t xml:space="preserve">Матеріальні витрати </t>
    </r>
    <r>
      <rPr>
        <i/>
        <sz val="16"/>
        <rFont val="Times New Roman"/>
        <family val="1"/>
        <charset val="204"/>
      </rPr>
      <t>(медикаменти та перев'язувальні матеріали)</t>
    </r>
  </si>
  <si>
    <t>кошти державного бюджету від Національної служби здоров'я України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</si>
  <si>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</si>
  <si>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</si>
  <si>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послуги охорони</t>
  </si>
  <si>
    <t>обстеження медичних працівників</t>
  </si>
  <si>
    <t>страхування водіїв, автотранспорту, на випадок СНіДу, членів добровільних пожежних дружин, на випадок гепатиту</t>
  </si>
  <si>
    <t>Інші адміністративні витрати, усього, у т.ч.:</t>
  </si>
  <si>
    <t>Інші  витрати, усього, у т.ч.:</t>
  </si>
  <si>
    <t xml:space="preserve"> кошти медичної субвенції з обласного бюджету </t>
  </si>
  <si>
    <t>Кошти отримані від реалізації майна</t>
  </si>
  <si>
    <r>
      <t xml:space="preserve">Кошти від власних надходжень </t>
    </r>
    <r>
      <rPr>
        <i/>
        <sz val="16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</si>
  <si>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t>8.1</t>
  </si>
  <si>
    <t>8.1.1</t>
  </si>
  <si>
    <t>амортизація</t>
  </si>
  <si>
    <r>
      <t xml:space="preserve">Інші надходження </t>
    </r>
    <r>
      <rPr>
        <i/>
        <sz val="16"/>
        <rFont val="Times New Roman"/>
        <family val="1"/>
        <charset val="204"/>
      </rPr>
      <t xml:space="preserve">(нарахування амортизації на безоплатно отримані активи) </t>
    </r>
  </si>
  <si>
    <t>Кошти медичної субвенції з державного бюджету</t>
  </si>
  <si>
    <t>кошти медичної субвенції з обласного бюджету</t>
  </si>
  <si>
    <r>
      <t>кошти від власних надходжень</t>
    </r>
    <r>
      <rPr>
        <i/>
        <sz val="16"/>
        <rFont val="Times New Roman"/>
        <family val="1"/>
        <charset val="204"/>
      </rPr>
      <t xml:space="preserve"> (стажування лікарів-інтернів та медичне обслуговування іноземних громадян)</t>
    </r>
  </si>
  <si>
    <t>кошти отримані від реалізації майна</t>
  </si>
  <si>
    <t>світильник хірургічний LUCEA 50 мобільний з акумулятором (LCA 50 MOBILE B)</t>
  </si>
  <si>
    <t>придбання (виготовлення) основних засобів, усього, у т.ч.:</t>
  </si>
  <si>
    <t>світильник хірургічний LUCEA 100 мобільний з акумулятором  (LCA 100 MOBILE B)</t>
  </si>
  <si>
    <t>апарат ШBЛ  Savina 300  у комплекті</t>
  </si>
  <si>
    <t xml:space="preserve">монітор пацієнтаVista 120 у комплекті </t>
  </si>
  <si>
    <t>система моніторингу  стану пацієнта Vista 120 у комплекті - 15 шт, центральна станція моніторингу INFINITI Central Station - 1 шт у комплекті</t>
  </si>
  <si>
    <t>аспіратор  медичний Evac 40 у комплекті</t>
  </si>
  <si>
    <t xml:space="preserve">наркозно-дихальний апарат: у комплекті:  апарат наркозно-дихальний Primus  у комплекті,  монітор  пацієнта Vista 120 у комплекті </t>
  </si>
  <si>
    <t xml:space="preserve">наркозно-дихальний апарат у комплекті: апарат наркозно-дихальний Primus  у комплекті,монітор  пацієнта Vista 120 у комплекті </t>
  </si>
  <si>
    <t xml:space="preserve">наркозно-дихальний апарат у комплекті: апарат наркозно-дихальний Fabius Tiro   у комплекті,монітор  пацієнта Vista 120 у комплекті </t>
  </si>
  <si>
    <t>медичне обладнання</t>
  </si>
  <si>
    <t>капітальний ремонт, у сього, у т.ч.:</t>
  </si>
  <si>
    <t>капітальний ремонт, усього, у тому числі:</t>
  </si>
  <si>
    <t>2020 рік</t>
  </si>
  <si>
    <r>
      <t xml:space="preserve">інші податки, збори та платежі </t>
    </r>
    <r>
      <rPr>
        <i/>
        <sz val="16"/>
        <rFont val="Times New Roman"/>
        <family val="1"/>
        <charset val="204"/>
      </rPr>
      <t>(профспілкові внески)</t>
    </r>
  </si>
  <si>
    <t xml:space="preserve">відшкодування  коштів орендарями за енергоносії </t>
  </si>
  <si>
    <t>апарат штучної вентиляції легенів (ШВЛ) Evita V300 у комплекті</t>
  </si>
  <si>
    <t>Бюджетне фінансування (кошти ВМОТГ)</t>
  </si>
  <si>
    <t>капітальний ремонт (системи аварійного освітлення)</t>
  </si>
  <si>
    <t>Департамент охорони здоров'я Вінницької міської ради</t>
  </si>
  <si>
    <t>стіл операційний з функцією повздовжнього зсуву у комплекті</t>
  </si>
  <si>
    <t>В.о. керуючого справами виконкому міської ради</t>
  </si>
  <si>
    <t>С. Чорнолуцький</t>
  </si>
</sst>
</file>

<file path=xl/styles.xml><?xml version="1.0" encoding="utf-8"?>
<styleSheet xmlns="http://schemas.openxmlformats.org/spreadsheetml/2006/main">
  <numFmts count="18">
    <numFmt numFmtId="43" formatCode="_-* #,##0.00_₴_-;\-* #,##0.00_₴_-;_-* &quot;-&quot;??_₴_-;_-@_-"/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??_);_(@_)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#,##0.000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name val="Arial Cyr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18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5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4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0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1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5" fontId="62" fillId="22" borderId="12" applyFill="0" applyBorder="0">
      <alignment horizontal="center" vertical="center" wrapText="1"/>
      <protection locked="0"/>
    </xf>
    <xf numFmtId="170" fontId="63" fillId="0" borderId="0">
      <alignment wrapText="1"/>
    </xf>
    <xf numFmtId="170" fontId="30" fillId="0" borderId="0">
      <alignment wrapText="1"/>
    </xf>
    <xf numFmtId="0" fontId="2" fillId="0" borderId="0"/>
    <xf numFmtId="0" fontId="2" fillId="0" borderId="0"/>
  </cellStyleXfs>
  <cellXfs count="465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vertical="center"/>
    </xf>
    <xf numFmtId="0" fontId="66" fillId="29" borderId="19" xfId="0" applyFont="1" applyFill="1" applyBorder="1" applyAlignment="1">
      <alignment horizontal="left" vertical="center"/>
    </xf>
    <xf numFmtId="0" fontId="66" fillId="29" borderId="0" xfId="0" applyFont="1" applyFill="1" applyAlignment="1">
      <alignment vertical="center"/>
    </xf>
    <xf numFmtId="0" fontId="66" fillId="29" borderId="13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66" fillId="29" borderId="13" xfId="0" applyFont="1" applyFill="1" applyBorder="1" applyAlignment="1">
      <alignment vertical="center"/>
    </xf>
    <xf numFmtId="0" fontId="66" fillId="29" borderId="0" xfId="0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15" xfId="0" applyFont="1" applyFill="1" applyBorder="1" applyAlignment="1">
      <alignment vertical="center"/>
    </xf>
    <xf numFmtId="0" fontId="66" fillId="0" borderId="14" xfId="0" applyFont="1" applyFill="1" applyBorder="1" applyAlignment="1">
      <alignment vertical="center"/>
    </xf>
    <xf numFmtId="0" fontId="66" fillId="0" borderId="16" xfId="0" applyFont="1" applyFill="1" applyBorder="1" applyAlignment="1">
      <alignment vertical="center"/>
    </xf>
    <xf numFmtId="0" fontId="66" fillId="0" borderId="3" xfId="0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vertical="center" wrapText="1"/>
    </xf>
    <xf numFmtId="0" fontId="66" fillId="0" borderId="16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vertical="center"/>
    </xf>
    <xf numFmtId="0" fontId="66" fillId="0" borderId="0" xfId="0" applyFont="1" applyFill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172" fontId="66" fillId="29" borderId="3" xfId="0" applyNumberFormat="1" applyFont="1" applyFill="1" applyBorder="1" applyAlignment="1">
      <alignment horizontal="center" vertical="center" wrapText="1"/>
    </xf>
    <xf numFmtId="169" fontId="66" fillId="29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 applyProtection="1">
      <alignment horizontal="left" vertical="center"/>
      <protection locked="0"/>
    </xf>
    <xf numFmtId="169" fontId="71" fillId="0" borderId="0" xfId="0" applyNumberFormat="1" applyFont="1" applyFill="1" applyBorder="1" applyAlignment="1">
      <alignment horizontal="center" vertical="center" wrapText="1"/>
    </xf>
    <xf numFmtId="169" fontId="71" fillId="0" borderId="0" xfId="0" applyNumberFormat="1" applyFont="1" applyFill="1" applyBorder="1" applyAlignment="1">
      <alignment horizontal="right" vertical="center" wrapText="1"/>
    </xf>
    <xf numFmtId="169" fontId="66" fillId="0" borderId="0" xfId="0" applyNumberFormat="1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/>
    </xf>
    <xf numFmtId="169" fontId="69" fillId="0" borderId="0" xfId="0" applyNumberFormat="1" applyFont="1" applyFill="1" applyBorder="1" applyAlignment="1">
      <alignment vertical="center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 shrinkToFit="1"/>
    </xf>
    <xf numFmtId="0" fontId="66" fillId="0" borderId="0" xfId="0" applyFont="1" applyFill="1" applyAlignment="1">
      <alignment vertical="center"/>
    </xf>
    <xf numFmtId="0" fontId="66" fillId="29" borderId="0" xfId="0" applyFont="1" applyFill="1" applyAlignment="1">
      <alignment horizontal="right" vertical="center"/>
    </xf>
    <xf numFmtId="0" fontId="71" fillId="29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vertical="center" wrapText="1" shrinkToFit="1"/>
    </xf>
    <xf numFmtId="0" fontId="6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69" fontId="5" fillId="22" borderId="0" xfId="0" applyNumberFormat="1" applyFont="1" applyFill="1" applyBorder="1" applyAlignment="1">
      <alignment horizontal="center" vertical="center" wrapText="1"/>
    </xf>
    <xf numFmtId="169" fontId="5" fillId="22" borderId="0" xfId="0" applyNumberFormat="1" applyFont="1" applyFill="1" applyBorder="1" applyAlignment="1">
      <alignment horizontal="right" vertical="center" wrapText="1"/>
    </xf>
    <xf numFmtId="169" fontId="5" fillId="29" borderId="0" xfId="0" quotePrefix="1" applyNumberFormat="1" applyFont="1" applyFill="1" applyBorder="1" applyAlignment="1">
      <alignment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9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8" fontId="71" fillId="29" borderId="3" xfId="0" applyNumberFormat="1" applyFont="1" applyFill="1" applyBorder="1" applyAlignment="1">
      <alignment horizontal="center" vertical="center" wrapText="1"/>
    </xf>
    <xf numFmtId="49" fontId="71" fillId="29" borderId="3" xfId="0" applyNumberFormat="1" applyFont="1" applyFill="1" applyBorder="1" applyAlignment="1">
      <alignment horizontal="left" vertical="center" wrapText="1"/>
    </xf>
    <xf numFmtId="178" fontId="71" fillId="29" borderId="3" xfId="0" applyNumberFormat="1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center" vertical="center" wrapText="1"/>
    </xf>
    <xf numFmtId="178" fontId="71" fillId="0" borderId="3" xfId="0" applyNumberFormat="1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/>
    </xf>
    <xf numFmtId="49" fontId="66" fillId="0" borderId="3" xfId="0" applyNumberFormat="1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/>
    </xf>
    <xf numFmtId="49" fontId="76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 wrapText="1"/>
    </xf>
    <xf numFmtId="0" fontId="66" fillId="29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vertical="center" wrapText="1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/>
    </xf>
    <xf numFmtId="169" fontId="66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13" xfId="353" applyFont="1" applyFill="1" applyBorder="1" applyAlignment="1">
      <alignment horizontal="center"/>
    </xf>
    <xf numFmtId="0" fontId="64" fillId="22" borderId="3" xfId="0" applyFont="1" applyFill="1" applyBorder="1" applyAlignment="1">
      <alignment horizontal="center" vertical="center" wrapText="1"/>
    </xf>
    <xf numFmtId="178" fontId="71" fillId="0" borderId="3" xfId="0" applyNumberFormat="1" applyFont="1" applyFill="1" applyBorder="1" applyAlignment="1">
      <alignment horizontal="center" vertical="center" wrapText="1"/>
    </xf>
    <xf numFmtId="168" fontId="71" fillId="0" borderId="3" xfId="0" applyNumberFormat="1" applyFont="1" applyFill="1" applyBorder="1" applyAlignment="1">
      <alignment horizontal="center" vertical="center"/>
    </xf>
    <xf numFmtId="168" fontId="66" fillId="0" borderId="3" xfId="0" applyNumberFormat="1" applyFont="1" applyFill="1" applyBorder="1" applyAlignment="1">
      <alignment horizontal="center" vertical="center"/>
    </xf>
    <xf numFmtId="169" fontId="66" fillId="22" borderId="0" xfId="0" applyNumberFormat="1" applyFont="1" applyFill="1" applyBorder="1" applyAlignment="1">
      <alignment horizontal="right" vertical="center" wrapText="1"/>
    </xf>
    <xf numFmtId="169" fontId="66" fillId="0" borderId="0" xfId="0" applyNumberFormat="1" applyFont="1" applyFill="1" applyBorder="1" applyAlignment="1">
      <alignment horizontal="right" vertical="center" wrapText="1"/>
    </xf>
    <xf numFmtId="0" fontId="66" fillId="0" borderId="0" xfId="0" applyFont="1" applyFill="1" applyBorder="1" applyAlignment="1"/>
    <xf numFmtId="0" fontId="66" fillId="0" borderId="0" xfId="0" applyFont="1" applyFill="1" applyBorder="1" applyAlignment="1">
      <alignment horizontal="center"/>
    </xf>
    <xf numFmtId="169" fontId="66" fillId="22" borderId="0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vertical="center" wrapText="1"/>
    </xf>
    <xf numFmtId="0" fontId="66" fillId="0" borderId="3" xfId="354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66" fillId="22" borderId="0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71" fillId="0" borderId="13" xfId="353" applyFont="1" applyFill="1" applyBorder="1" applyAlignment="1">
      <alignment wrapText="1"/>
    </xf>
    <xf numFmtId="0" fontId="71" fillId="22" borderId="3" xfId="0" applyFont="1" applyFill="1" applyBorder="1" applyAlignment="1">
      <alignment horizontal="left" vertical="center" wrapText="1"/>
    </xf>
    <xf numFmtId="0" fontId="66" fillId="0" borderId="3" xfId="0" applyFont="1" applyBorder="1" applyAlignment="1">
      <alignment horizontal="left" vertical="center" wrapText="1"/>
    </xf>
    <xf numFmtId="178" fontId="66" fillId="29" borderId="3" xfId="0" applyNumberFormat="1" applyFont="1" applyFill="1" applyBorder="1" applyAlignment="1">
      <alignment vertical="center"/>
    </xf>
    <xf numFmtId="49" fontId="71" fillId="0" borderId="3" xfId="0" applyNumberFormat="1" applyFont="1" applyFill="1" applyBorder="1" applyAlignment="1">
      <alignment horizontal="center" vertical="center"/>
    </xf>
    <xf numFmtId="0" fontId="71" fillId="22" borderId="3" xfId="0" quotePrefix="1" applyFont="1" applyFill="1" applyBorder="1" applyAlignment="1">
      <alignment horizontal="center" vertical="center"/>
    </xf>
    <xf numFmtId="0" fontId="66" fillId="22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49" fontId="66" fillId="0" borderId="16" xfId="0" applyNumberFormat="1" applyFont="1" applyFill="1" applyBorder="1" applyAlignment="1">
      <alignment horizontal="right" vertical="center" wrapText="1"/>
    </xf>
    <xf numFmtId="0" fontId="66" fillId="0" borderId="21" xfId="0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/>
    </xf>
    <xf numFmtId="0" fontId="66" fillId="0" borderId="19" xfId="0" quotePrefix="1" applyFont="1" applyFill="1" applyBorder="1" applyAlignment="1">
      <alignment horizontal="left" vertical="center"/>
    </xf>
    <xf numFmtId="0" fontId="68" fillId="0" borderId="0" xfId="0" applyFont="1" applyFill="1" applyBorder="1" applyAlignment="1">
      <alignment horizontal="left" vertical="center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 applyBorder="1" applyAlignment="1">
      <alignment vertical="center"/>
    </xf>
    <xf numFmtId="0" fontId="66" fillId="0" borderId="3" xfId="0" applyFont="1" applyFill="1" applyBorder="1" applyAlignment="1">
      <alignment horizontal="center" vertical="center" wrapText="1" shrinkToFit="1"/>
    </xf>
    <xf numFmtId="0" fontId="71" fillId="0" borderId="3" xfId="182" applyFont="1" applyFill="1" applyBorder="1" applyAlignment="1">
      <alignment vertical="center" wrapText="1"/>
      <protection locked="0"/>
    </xf>
    <xf numFmtId="0" fontId="66" fillId="0" borderId="3" xfId="182" applyFont="1" applyFill="1" applyBorder="1" applyAlignment="1">
      <alignment vertical="center" wrapText="1"/>
      <protection locked="0"/>
    </xf>
    <xf numFmtId="0" fontId="71" fillId="0" borderId="3" xfId="245" applyFont="1" applyFill="1" applyBorder="1" applyAlignment="1">
      <alignment horizontal="left" vertical="center" wrapText="1"/>
    </xf>
    <xf numFmtId="0" fontId="66" fillId="0" borderId="3" xfId="245" applyFont="1" applyFill="1" applyBorder="1" applyAlignment="1">
      <alignment horizontal="left" vertical="center" wrapText="1"/>
    </xf>
    <xf numFmtId="0" fontId="71" fillId="0" borderId="3" xfId="0" applyFont="1" applyFill="1" applyBorder="1" applyAlignment="1" applyProtection="1">
      <alignment horizontal="left" vertical="center" wrapText="1"/>
      <protection locked="0"/>
    </xf>
    <xf numFmtId="0" fontId="71" fillId="0" borderId="3" xfId="0" applyFont="1" applyFill="1" applyBorder="1" applyAlignment="1" applyProtection="1">
      <alignment horizontal="center" vertical="center" wrapText="1"/>
      <protection locked="0"/>
    </xf>
    <xf numFmtId="176" fontId="71" fillId="0" borderId="3" xfId="0" applyNumberFormat="1" applyFont="1" applyFill="1" applyBorder="1" applyAlignment="1">
      <alignment horizontal="center" vertical="center" wrapText="1"/>
    </xf>
    <xf numFmtId="176" fontId="66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176" fontId="69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 applyProtection="1">
      <alignment horizontal="left" vertical="center" wrapText="1"/>
      <protection locked="0"/>
    </xf>
    <xf numFmtId="177" fontId="71" fillId="0" borderId="3" xfId="0" applyNumberFormat="1" applyFont="1" applyFill="1" applyBorder="1" applyAlignment="1">
      <alignment horizontal="center" vertical="center" wrapText="1"/>
    </xf>
    <xf numFmtId="169" fontId="66" fillId="0" borderId="3" xfId="0" applyNumberFormat="1" applyFont="1" applyFill="1" applyBorder="1" applyAlignment="1">
      <alignment horizontal="center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2" fontId="66" fillId="0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left" vertical="center"/>
    </xf>
    <xf numFmtId="0" fontId="64" fillId="22" borderId="3" xfId="0" quotePrefix="1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71" fillId="0" borderId="13" xfId="353" applyFont="1" applyFill="1" applyBorder="1" applyAlignment="1">
      <alignment horizontal="center"/>
    </xf>
    <xf numFmtId="0" fontId="66" fillId="29" borderId="0" xfId="0" quotePrefix="1" applyFont="1" applyFill="1" applyBorder="1" applyAlignment="1">
      <alignment horizontal="center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180" fontId="66" fillId="0" borderId="3" xfId="354" applyNumberFormat="1" applyFont="1" applyFill="1" applyBorder="1" applyAlignment="1">
      <alignment horizontal="right" vertical="center"/>
    </xf>
    <xf numFmtId="0" fontId="71" fillId="0" borderId="3" xfId="0" applyFont="1" applyFill="1" applyBorder="1" applyAlignment="1">
      <alignment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169" fontId="66" fillId="0" borderId="0" xfId="0" quotePrefix="1" applyNumberFormat="1" applyFont="1" applyFill="1" applyBorder="1" applyAlignment="1">
      <alignment horizontal="center" wrapTex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80" fillId="0" borderId="3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vertical="center"/>
    </xf>
    <xf numFmtId="179" fontId="72" fillId="0" borderId="0" xfId="0" applyNumberFormat="1" applyFont="1" applyFill="1" applyBorder="1" applyAlignment="1">
      <alignment vertical="center"/>
    </xf>
    <xf numFmtId="178" fontId="72" fillId="0" borderId="0" xfId="0" applyNumberFormat="1" applyFont="1" applyFill="1" applyBorder="1" applyAlignment="1">
      <alignment vertical="center"/>
    </xf>
    <xf numFmtId="179" fontId="72" fillId="0" borderId="0" xfId="0" applyNumberFormat="1" applyFont="1" applyFill="1" applyBorder="1" applyAlignment="1">
      <alignment horizontal="center" vertical="center"/>
    </xf>
    <xf numFmtId="178" fontId="6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9" fontId="5" fillId="0" borderId="0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/>
    </xf>
    <xf numFmtId="179" fontId="66" fillId="0" borderId="0" xfId="0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169" fontId="66" fillId="0" borderId="0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169" fontId="66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vertical="center"/>
    </xf>
    <xf numFmtId="0" fontId="76" fillId="0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71" fillId="0" borderId="16" xfId="0" applyFont="1" applyFill="1" applyBorder="1" applyAlignment="1">
      <alignment horizontal="left" vertical="center" wrapText="1"/>
    </xf>
    <xf numFmtId="168" fontId="71" fillId="0" borderId="3" xfId="0" applyNumberFormat="1" applyFont="1" applyFill="1" applyBorder="1" applyAlignment="1">
      <alignment horizontal="right" vertical="center" wrapText="1"/>
    </xf>
    <xf numFmtId="0" fontId="66" fillId="0" borderId="3" xfId="0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horizontal="right" vertical="center" wrapText="1"/>
    </xf>
    <xf numFmtId="178" fontId="71" fillId="0" borderId="3" xfId="0" applyNumberFormat="1" applyFont="1" applyFill="1" applyBorder="1" applyAlignment="1">
      <alignment horizontal="right" vertical="center" wrapText="1"/>
    </xf>
    <xf numFmtId="178" fontId="66" fillId="0" borderId="3" xfId="0" applyNumberFormat="1" applyFont="1" applyFill="1" applyBorder="1" applyAlignment="1">
      <alignment horizontal="right" vertical="center" wrapText="1"/>
    </xf>
    <xf numFmtId="178" fontId="66" fillId="0" borderId="3" xfId="0" applyNumberFormat="1" applyFont="1" applyFill="1" applyBorder="1" applyAlignment="1">
      <alignment horizontal="right" vertical="center"/>
    </xf>
    <xf numFmtId="0" fontId="71" fillId="0" borderId="3" xfId="0" applyFont="1" applyFill="1" applyBorder="1" applyAlignment="1">
      <alignment horizontal="right" vertical="center"/>
    </xf>
    <xf numFmtId="178" fontId="71" fillId="0" borderId="3" xfId="0" applyNumberFormat="1" applyFont="1" applyFill="1" applyBorder="1" applyAlignment="1">
      <alignment horizontal="right" vertical="center"/>
    </xf>
    <xf numFmtId="178" fontId="69" fillId="0" borderId="3" xfId="0" applyNumberFormat="1" applyFont="1" applyFill="1" applyBorder="1" applyAlignment="1">
      <alignment horizontal="right" vertical="center" wrapText="1"/>
    </xf>
    <xf numFmtId="0" fontId="66" fillId="0" borderId="3" xfId="0" applyFont="1" applyFill="1" applyBorder="1" applyAlignment="1">
      <alignment horizontal="right" vertical="center"/>
    </xf>
    <xf numFmtId="0" fontId="66" fillId="0" borderId="3" xfId="0" applyFont="1" applyFill="1" applyBorder="1" applyAlignment="1">
      <alignment horizontal="right"/>
    </xf>
    <xf numFmtId="168" fontId="71" fillId="0" borderId="3" xfId="0" applyNumberFormat="1" applyFont="1" applyFill="1" applyBorder="1" applyAlignment="1">
      <alignment horizontal="right" vertical="center"/>
    </xf>
    <xf numFmtId="178" fontId="76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right" vertical="center" wrapText="1"/>
    </xf>
    <xf numFmtId="0" fontId="66" fillId="0" borderId="18" xfId="0" applyFont="1" applyFill="1" applyBorder="1" applyAlignment="1">
      <alignment horizontal="right"/>
    </xf>
    <xf numFmtId="168" fontId="66" fillId="0" borderId="3" xfId="0" applyNumberFormat="1" applyFont="1" applyFill="1" applyBorder="1" applyAlignment="1">
      <alignment horizontal="right" vertical="center"/>
    </xf>
    <xf numFmtId="168" fontId="66" fillId="0" borderId="3" xfId="0" applyNumberFormat="1" applyFont="1" applyFill="1" applyBorder="1" applyAlignment="1">
      <alignment horizontal="right" vertical="center" wrapText="1"/>
    </xf>
    <xf numFmtId="0" fontId="76" fillId="0" borderId="3" xfId="0" applyFont="1" applyFill="1" applyBorder="1" applyAlignment="1">
      <alignment horizontal="right" vertical="center" wrapText="1"/>
    </xf>
    <xf numFmtId="0" fontId="66" fillId="0" borderId="17" xfId="0" applyFont="1" applyFill="1" applyBorder="1" applyAlignment="1">
      <alignment horizontal="right" vertical="center"/>
    </xf>
    <xf numFmtId="178" fontId="69" fillId="0" borderId="3" xfId="0" applyNumberFormat="1" applyFont="1" applyFill="1" applyBorder="1" applyAlignment="1">
      <alignment horizontal="right" vertical="center"/>
    </xf>
    <xf numFmtId="0" fontId="66" fillId="0" borderId="18" xfId="0" applyFont="1" applyFill="1" applyBorder="1" applyAlignment="1">
      <alignment horizontal="right" vertical="center"/>
    </xf>
    <xf numFmtId="168" fontId="75" fillId="0" borderId="22" xfId="0" applyNumberFormat="1" applyFont="1" applyFill="1" applyBorder="1" applyAlignment="1">
      <alignment horizontal="right"/>
    </xf>
    <xf numFmtId="168" fontId="66" fillId="29" borderId="3" xfId="0" applyNumberFormat="1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 applyProtection="1">
      <alignment horizontal="right" vertical="center"/>
      <protection locked="0"/>
    </xf>
    <xf numFmtId="0" fontId="66" fillId="29" borderId="3" xfId="0" applyFont="1" applyFill="1" applyBorder="1" applyAlignment="1">
      <alignment horizontal="center" vertical="center" wrapText="1"/>
    </xf>
    <xf numFmtId="0" fontId="71" fillId="0" borderId="3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left" vertical="center"/>
    </xf>
    <xf numFmtId="0" fontId="66" fillId="0" borderId="0" xfId="353" applyFont="1" applyFill="1" applyBorder="1" applyAlignment="1">
      <alignment horizontal="left" vertical="center"/>
    </xf>
    <xf numFmtId="0" fontId="66" fillId="22" borderId="0" xfId="0" quotePrefix="1" applyFont="1" applyFill="1" applyBorder="1" applyAlignment="1">
      <alignment horizontal="center" vertical="center"/>
    </xf>
    <xf numFmtId="178" fontId="66" fillId="29" borderId="0" xfId="0" applyNumberFormat="1" applyFont="1" applyFill="1" applyBorder="1" applyAlignment="1">
      <alignment horizontal="center" vertical="center" wrapText="1"/>
    </xf>
    <xf numFmtId="168" fontId="66" fillId="0" borderId="0" xfId="0" applyNumberFormat="1" applyFont="1" applyFill="1" applyBorder="1" applyAlignment="1">
      <alignment horizontal="center" vertical="center" wrapText="1"/>
    </xf>
    <xf numFmtId="178" fontId="66" fillId="0" borderId="0" xfId="0" applyNumberFormat="1" applyFont="1" applyFill="1" applyBorder="1" applyAlignment="1">
      <alignment horizontal="center" vertical="center" wrapText="1"/>
    </xf>
    <xf numFmtId="178" fontId="66" fillId="0" borderId="0" xfId="0" applyNumberFormat="1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right" vertical="center" wrapText="1"/>
    </xf>
    <xf numFmtId="178" fontId="71" fillId="29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horizontal="right"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68" fontId="4" fillId="0" borderId="3" xfId="0" applyNumberFormat="1" applyFont="1" applyFill="1" applyBorder="1" applyAlignment="1">
      <alignment horizontal="right" vertical="center" wrapText="1"/>
    </xf>
    <xf numFmtId="168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68" fontId="4" fillId="0" borderId="3" xfId="0" applyNumberFormat="1" applyFont="1" applyFill="1" applyBorder="1" applyAlignment="1">
      <alignment horizontal="right" vertical="center"/>
    </xf>
    <xf numFmtId="168" fontId="5" fillId="0" borderId="3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68" fontId="4" fillId="0" borderId="3" xfId="0" applyNumberFormat="1" applyFont="1" applyFill="1" applyBorder="1" applyAlignment="1">
      <alignment horizontal="right" vertical="center" wrapText="1" shrinkToFit="1"/>
    </xf>
    <xf numFmtId="168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1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horizontal="right" vertical="center" wrapText="1"/>
    </xf>
    <xf numFmtId="169" fontId="5" fillId="0" borderId="3" xfId="0" applyNumberFormat="1" applyFont="1" applyFill="1" applyBorder="1" applyAlignment="1">
      <alignment horizontal="right" vertical="center"/>
    </xf>
    <xf numFmtId="0" fontId="5" fillId="0" borderId="3" xfId="354" applyFont="1" applyFill="1" applyBorder="1" applyAlignment="1">
      <alignment horizontal="left" vertical="center" wrapText="1"/>
    </xf>
    <xf numFmtId="180" fontId="5" fillId="0" borderId="3" xfId="354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4" fillId="0" borderId="13" xfId="353" applyFont="1" applyFill="1" applyBorder="1"/>
    <xf numFmtId="0" fontId="5" fillId="0" borderId="0" xfId="0" quotePrefix="1" applyFont="1" applyFill="1" applyBorder="1" applyAlignment="1">
      <alignment horizontal="center" vertical="center"/>
    </xf>
    <xf numFmtId="169" fontId="5" fillId="0" borderId="0" xfId="0" quotePrefix="1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3" fontId="76" fillId="0" borderId="3" xfId="0" applyNumberFormat="1" applyFont="1" applyFill="1" applyBorder="1" applyAlignment="1">
      <alignment horizontal="right" vertical="center" wrapText="1"/>
    </xf>
    <xf numFmtId="49" fontId="75" fillId="0" borderId="3" xfId="0" applyNumberFormat="1" applyFont="1" applyFill="1" applyBorder="1" applyAlignment="1">
      <alignment horizontal="center" vertical="center"/>
    </xf>
    <xf numFmtId="49" fontId="75" fillId="0" borderId="21" xfId="0" applyNumberFormat="1" applyFont="1" applyFill="1" applyBorder="1" applyAlignment="1">
      <alignment horizontal="center" vertical="center"/>
    </xf>
    <xf numFmtId="49" fontId="71" fillId="0" borderId="21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64" fillId="0" borderId="3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right" vertical="center" wrapText="1"/>
    </xf>
    <xf numFmtId="49" fontId="66" fillId="0" borderId="21" xfId="0" applyNumberFormat="1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vertical="center" wrapText="1"/>
    </xf>
    <xf numFmtId="0" fontId="66" fillId="0" borderId="17" xfId="0" applyFont="1" applyFill="1" applyBorder="1" applyAlignment="1">
      <alignment horizontal="right" vertical="center" wrapText="1"/>
    </xf>
    <xf numFmtId="178" fontId="82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178" fontId="66" fillId="0" borderId="3" xfId="0" applyNumberFormat="1" applyFont="1" applyFill="1" applyBorder="1" applyAlignment="1">
      <alignment horizontal="right" vertical="center" wrapText="1" shrinkToFit="1"/>
    </xf>
    <xf numFmtId="178" fontId="66" fillId="0" borderId="17" xfId="0" applyNumberFormat="1" applyFont="1" applyFill="1" applyBorder="1" applyAlignment="1">
      <alignment horizontal="right" vertical="center"/>
    </xf>
    <xf numFmtId="178" fontId="75" fillId="0" borderId="3" xfId="0" applyNumberFormat="1" applyFont="1" applyFill="1" applyBorder="1" applyAlignment="1">
      <alignment horizontal="right"/>
    </xf>
    <xf numFmtId="178" fontId="66" fillId="0" borderId="17" xfId="0" applyNumberFormat="1" applyFont="1" applyFill="1" applyBorder="1" applyAlignment="1">
      <alignment horizontal="right" vertical="center" wrapText="1"/>
    </xf>
    <xf numFmtId="178" fontId="75" fillId="0" borderId="17" xfId="0" applyNumberFormat="1" applyFont="1" applyFill="1" applyBorder="1" applyAlignment="1">
      <alignment horizontal="right"/>
    </xf>
    <xf numFmtId="178" fontId="75" fillId="0" borderId="3" xfId="0" applyNumberFormat="1" applyFont="1" applyFill="1" applyBorder="1" applyAlignment="1">
      <alignment horizontal="right" vertical="center"/>
    </xf>
    <xf numFmtId="178" fontId="66" fillId="0" borderId="15" xfId="0" applyNumberFormat="1" applyFont="1" applyFill="1" applyBorder="1" applyAlignment="1">
      <alignment horizontal="right" vertical="center"/>
    </xf>
    <xf numFmtId="178" fontId="71" fillId="0" borderId="3" xfId="0" applyNumberFormat="1" applyFont="1" applyFill="1" applyBorder="1" applyAlignment="1">
      <alignment horizontal="right" vertical="center" wrapText="1" shrinkToFit="1"/>
    </xf>
    <xf numFmtId="178" fontId="66" fillId="0" borderId="18" xfId="0" applyNumberFormat="1" applyFont="1" applyFill="1" applyBorder="1" applyAlignment="1">
      <alignment horizontal="right" vertical="center" wrapText="1"/>
    </xf>
    <xf numFmtId="178" fontId="66" fillId="0" borderId="2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64" fillId="0" borderId="3" xfId="0" applyFont="1" applyBorder="1" applyAlignment="1">
      <alignment horizontal="left" vertical="center" wrapText="1"/>
    </xf>
    <xf numFmtId="168" fontId="75" fillId="29" borderId="3" xfId="0" applyNumberFormat="1" applyFont="1" applyFill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center" vertical="center" wrapText="1"/>
    </xf>
    <xf numFmtId="0" fontId="74" fillId="0" borderId="0" xfId="353" applyFont="1" applyFill="1" applyAlignment="1">
      <alignment horizontal="center" vertical="center"/>
    </xf>
    <xf numFmtId="176" fontId="66" fillId="29" borderId="3" xfId="0" applyNumberFormat="1" applyFont="1" applyFill="1" applyBorder="1" applyAlignment="1">
      <alignment horizontal="center" vertical="center" wrapText="1"/>
    </xf>
    <xf numFmtId="177" fontId="75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177" fontId="76" fillId="29" borderId="3" xfId="0" applyNumberFormat="1" applyFont="1" applyFill="1" applyBorder="1" applyAlignment="1">
      <alignment horizontal="center" vertical="center" wrapText="1"/>
    </xf>
    <xf numFmtId="178" fontId="75" fillId="29" borderId="3" xfId="0" applyNumberFormat="1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178" fontId="75" fillId="29" borderId="3" xfId="0" applyNumberFormat="1" applyFont="1" applyFill="1" applyBorder="1" applyAlignment="1">
      <alignment horizontal="right" vertical="center" wrapText="1"/>
    </xf>
    <xf numFmtId="0" fontId="71" fillId="29" borderId="3" xfId="0" quotePrefix="1" applyFont="1" applyFill="1" applyBorder="1" applyAlignment="1">
      <alignment horizontal="center" vertical="center"/>
    </xf>
    <xf numFmtId="168" fontId="66" fillId="29" borderId="3" xfId="0" applyNumberFormat="1" applyFont="1" applyFill="1" applyBorder="1" applyAlignment="1">
      <alignment horizontal="right" vertical="center" wrapText="1"/>
    </xf>
    <xf numFmtId="178" fontId="66" fillId="29" borderId="3" xfId="0" applyNumberFormat="1" applyFont="1" applyFill="1" applyBorder="1" applyAlignment="1">
      <alignment horizontal="right" vertical="center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169" fontId="72" fillId="22" borderId="0" xfId="0" applyNumberFormat="1" applyFont="1" applyFill="1" applyBorder="1" applyAlignment="1">
      <alignment horizontal="center" vertical="center"/>
    </xf>
    <xf numFmtId="169" fontId="72" fillId="22" borderId="0" xfId="0" applyNumberFormat="1" applyFont="1" applyFill="1" applyBorder="1" applyAlignment="1">
      <alignment vertical="center"/>
    </xf>
    <xf numFmtId="176" fontId="76" fillId="29" borderId="3" xfId="0" applyNumberFormat="1" applyFont="1" applyFill="1" applyBorder="1" applyAlignment="1">
      <alignment horizontal="center" vertical="center" wrapText="1"/>
    </xf>
    <xf numFmtId="176" fontId="75" fillId="29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6" fontId="64" fillId="0" borderId="3" xfId="0" applyNumberFormat="1" applyFont="1" applyFill="1" applyBorder="1" applyAlignment="1">
      <alignment horizontal="center" vertical="center" wrapText="1"/>
    </xf>
    <xf numFmtId="176" fontId="71" fillId="29" borderId="3" xfId="0" applyNumberFormat="1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/>
    </xf>
    <xf numFmtId="0" fontId="84" fillId="0" borderId="0" xfId="0" applyFont="1" applyFill="1" applyAlignment="1">
      <alignment vertical="center"/>
    </xf>
    <xf numFmtId="0" fontId="82" fillId="29" borderId="0" xfId="0" applyFont="1" applyFill="1" applyAlignment="1"/>
    <xf numFmtId="0" fontId="82" fillId="0" borderId="0" xfId="0" applyFont="1" applyFill="1" applyAlignment="1"/>
    <xf numFmtId="0" fontId="72" fillId="29" borderId="0" xfId="0" applyFont="1" applyFill="1" applyAlignment="1"/>
    <xf numFmtId="0" fontId="72" fillId="29" borderId="0" xfId="0" applyFont="1" applyFill="1" applyBorder="1" applyAlignment="1">
      <alignment horizontal="center"/>
    </xf>
    <xf numFmtId="0" fontId="72" fillId="29" borderId="0" xfId="0" applyFont="1" applyFill="1" applyBorder="1" applyAlignment="1"/>
    <xf numFmtId="0" fontId="72" fillId="0" borderId="0" xfId="0" applyFont="1" applyFill="1" applyAlignment="1"/>
    <xf numFmtId="0" fontId="82" fillId="29" borderId="0" xfId="0" applyFont="1" applyFill="1" applyBorder="1" applyAlignment="1">
      <alignment shrinkToFit="1"/>
    </xf>
    <xf numFmtId="0" fontId="82" fillId="29" borderId="0" xfId="0" applyFont="1" applyFill="1" applyBorder="1" applyAlignment="1">
      <alignment wrapText="1" shrinkToFit="1"/>
    </xf>
    <xf numFmtId="0" fontId="82" fillId="29" borderId="0" xfId="0" applyFont="1" applyFill="1" applyAlignment="1">
      <alignment wrapText="1" shrinkToFi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169" fontId="66" fillId="0" borderId="0" xfId="0" applyNumberFormat="1" applyFont="1" applyFill="1" applyBorder="1" applyAlignment="1">
      <alignment horizontal="center" vertical="center" wrapText="1"/>
    </xf>
    <xf numFmtId="169" fontId="66" fillId="0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72" fillId="29" borderId="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79" fillId="0" borderId="13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right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 wrapText="1" shrinkToFit="1"/>
    </xf>
    <xf numFmtId="0" fontId="66" fillId="0" borderId="18" xfId="0" applyFont="1" applyFill="1" applyBorder="1" applyAlignment="1">
      <alignment horizontal="center" vertical="center" wrapText="1" shrinkToFit="1"/>
    </xf>
    <xf numFmtId="0" fontId="66" fillId="0" borderId="17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 applyProtection="1">
      <alignment horizontal="center" vertical="center"/>
      <protection locked="0"/>
    </xf>
    <xf numFmtId="0" fontId="66" fillId="0" borderId="3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center" vertical="center" wrapText="1"/>
    </xf>
    <xf numFmtId="178" fontId="71" fillId="29" borderId="3" xfId="0" applyNumberFormat="1" applyFont="1" applyFill="1" applyBorder="1" applyAlignment="1">
      <alignment horizontal="right" vertical="center" wrapText="1"/>
    </xf>
    <xf numFmtId="0" fontId="66" fillId="29" borderId="0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/>
    </xf>
    <xf numFmtId="0" fontId="67" fillId="0" borderId="0" xfId="0" applyFont="1" applyFill="1" applyAlignment="1">
      <alignment vertical="center"/>
    </xf>
    <xf numFmtId="0" fontId="66" fillId="0" borderId="20" xfId="0" applyFont="1" applyFill="1" applyBorder="1" applyAlignment="1">
      <alignment horizontal="left" vertical="center" wrapText="1"/>
    </xf>
    <xf numFmtId="0" fontId="67" fillId="0" borderId="13" xfId="0" applyFont="1" applyFill="1" applyBorder="1" applyAlignment="1">
      <alignment horizontal="left" vertical="center" wrapText="1"/>
    </xf>
    <xf numFmtId="0" fontId="66" fillId="29" borderId="19" xfId="0" applyFont="1" applyFill="1" applyBorder="1" applyAlignment="1">
      <alignment horizontal="right" vertical="center"/>
    </xf>
    <xf numFmtId="0" fontId="66" fillId="29" borderId="19" xfId="0" applyFont="1" applyFill="1" applyBorder="1" applyAlignment="1">
      <alignment horizontal="left" vertical="center" wrapText="1"/>
    </xf>
    <xf numFmtId="0" fontId="66" fillId="29" borderId="13" xfId="0" applyFont="1" applyFill="1" applyBorder="1" applyAlignment="1">
      <alignment horizontal="left" vertical="center" wrapText="1"/>
    </xf>
    <xf numFmtId="0" fontId="66" fillId="29" borderId="0" xfId="0" applyFont="1" applyFill="1" applyAlignment="1">
      <alignment horizontal="left" vertical="center"/>
    </xf>
    <xf numFmtId="0" fontId="66" fillId="29" borderId="0" xfId="0" applyFont="1" applyFill="1" applyBorder="1" applyAlignment="1">
      <alignment horizontal="left" vertical="center"/>
    </xf>
    <xf numFmtId="0" fontId="71" fillId="29" borderId="13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69" fontId="5" fillId="0" borderId="13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182" applyFont="1" applyFill="1" applyBorder="1" applyAlignment="1">
      <alignment horizontal="left" vertical="center" wrapText="1"/>
      <protection locked="0"/>
    </xf>
    <xf numFmtId="0" fontId="4" fillId="0" borderId="16" xfId="182" applyFont="1" applyFill="1" applyBorder="1" applyAlignment="1">
      <alignment horizontal="left" vertical="center" wrapText="1"/>
      <protection locked="0"/>
    </xf>
    <xf numFmtId="0" fontId="71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74" fillId="0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69" fontId="5" fillId="0" borderId="0" xfId="0" applyNumberFormat="1" applyFont="1" applyFill="1" applyBorder="1" applyAlignment="1">
      <alignment horizontal="center" wrapText="1"/>
    </xf>
    <xf numFmtId="0" fontId="71" fillId="0" borderId="13" xfId="0" applyFont="1" applyFill="1" applyBorder="1" applyAlignment="1">
      <alignment horizontal="center"/>
    </xf>
    <xf numFmtId="0" fontId="73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72" fillId="0" borderId="15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center" vertical="center"/>
    </xf>
    <xf numFmtId="0" fontId="66" fillId="0" borderId="18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 wrapText="1"/>
    </xf>
    <xf numFmtId="0" fontId="66" fillId="22" borderId="17" xfId="0" applyFont="1" applyFill="1" applyBorder="1" applyAlignment="1">
      <alignment horizontal="center" vertical="center"/>
    </xf>
    <xf numFmtId="0" fontId="66" fillId="22" borderId="18" xfId="0" applyFont="1" applyFill="1" applyBorder="1" applyAlignment="1">
      <alignment horizontal="center" vertical="center"/>
    </xf>
    <xf numFmtId="0" fontId="66" fillId="22" borderId="17" xfId="0" applyFont="1" applyFill="1" applyBorder="1" applyAlignment="1">
      <alignment horizontal="center" vertical="center" wrapText="1"/>
    </xf>
    <xf numFmtId="0" fontId="66" fillId="22" borderId="18" xfId="0" applyFont="1" applyFill="1" applyBorder="1" applyAlignment="1">
      <alignment horizontal="center" vertical="center" wrapText="1"/>
    </xf>
    <xf numFmtId="0" fontId="66" fillId="22" borderId="17" xfId="0" applyFont="1" applyFill="1" applyBorder="1" applyAlignment="1">
      <alignment horizontal="center" vertical="center" wrapText="1" shrinkToFit="1"/>
    </xf>
    <xf numFmtId="0" fontId="66" fillId="22" borderId="18" xfId="0" applyFont="1" applyFill="1" applyBorder="1" applyAlignment="1">
      <alignment horizontal="center" vertical="center" wrapText="1" shrinkToFit="1"/>
    </xf>
    <xf numFmtId="0" fontId="66" fillId="22" borderId="15" xfId="0" applyFont="1" applyFill="1" applyBorder="1" applyAlignment="1">
      <alignment horizontal="center" vertical="center" wrapText="1"/>
    </xf>
    <xf numFmtId="0" fontId="66" fillId="22" borderId="14" xfId="0" applyFont="1" applyFill="1" applyBorder="1" applyAlignment="1">
      <alignment horizontal="center" vertical="center" wrapText="1"/>
    </xf>
    <xf numFmtId="0" fontId="66" fillId="22" borderId="16" xfId="0" applyFont="1" applyFill="1" applyBorder="1" applyAlignment="1">
      <alignment horizontal="center" vertical="center" wrapText="1"/>
    </xf>
    <xf numFmtId="169" fontId="66" fillId="29" borderId="19" xfId="0" applyNumberFormat="1" applyFont="1" applyFill="1" applyBorder="1" applyAlignment="1">
      <alignment horizontal="center" wrapText="1"/>
    </xf>
    <xf numFmtId="0" fontId="72" fillId="22" borderId="0" xfId="0" applyFont="1" applyFill="1" applyBorder="1" applyAlignment="1">
      <alignment horizontal="center" vertical="center" wrapText="1"/>
    </xf>
    <xf numFmtId="169" fontId="5" fillId="29" borderId="0" xfId="0" applyNumberFormat="1" applyFont="1" applyFill="1" applyBorder="1" applyAlignment="1">
      <alignment horizontal="center" wrapText="1"/>
    </xf>
    <xf numFmtId="0" fontId="4" fillId="29" borderId="13" xfId="0" applyFont="1" applyFill="1" applyBorder="1" applyAlignment="1">
      <alignment horizontal="center"/>
    </xf>
    <xf numFmtId="0" fontId="74" fillId="29" borderId="13" xfId="0" applyFont="1" applyFill="1" applyBorder="1" applyAlignment="1">
      <alignment horizont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3" fontId="71" fillId="29" borderId="15" xfId="0" applyNumberFormat="1" applyFont="1" applyFill="1" applyBorder="1" applyAlignment="1">
      <alignment horizontal="left" vertical="center" wrapText="1"/>
    </xf>
    <xf numFmtId="3" fontId="71" fillId="29" borderId="14" xfId="0" applyNumberFormat="1" applyFont="1" applyFill="1" applyBorder="1" applyAlignment="1">
      <alignment horizontal="left" vertical="center" wrapText="1"/>
    </xf>
    <xf numFmtId="3" fontId="71" fillId="29" borderId="16" xfId="0" applyNumberFormat="1" applyFont="1" applyFill="1" applyBorder="1" applyAlignment="1">
      <alignment horizontal="left" vertical="center" wrapText="1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4" xfId="0" applyFont="1" applyFill="1" applyBorder="1" applyAlignment="1">
      <alignment horizontal="left" vertical="center" wrapText="1"/>
    </xf>
    <xf numFmtId="0" fontId="66" fillId="29" borderId="16" xfId="0" applyFont="1" applyFill="1" applyBorder="1" applyAlignment="1">
      <alignment horizontal="left" vertical="center" wrapText="1"/>
    </xf>
    <xf numFmtId="0" fontId="71" fillId="29" borderId="15" xfId="0" applyFont="1" applyFill="1" applyBorder="1" applyAlignment="1">
      <alignment horizontal="center" vertical="center" wrapText="1"/>
    </xf>
    <xf numFmtId="0" fontId="71" fillId="29" borderId="14" xfId="0" applyFont="1" applyFill="1" applyBorder="1" applyAlignment="1">
      <alignment horizontal="center" vertical="center" wrapText="1"/>
    </xf>
    <xf numFmtId="0" fontId="71" fillId="29" borderId="16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4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85" fillId="29" borderId="0" xfId="0" applyFont="1" applyFill="1" applyBorder="1" applyAlignment="1">
      <alignment horizontal="center" wrapText="1"/>
    </xf>
    <xf numFmtId="0" fontId="86" fillId="29" borderId="0" xfId="0" applyFont="1" applyFill="1" applyAlignment="1">
      <alignment horizontal="center"/>
    </xf>
    <xf numFmtId="0" fontId="72" fillId="29" borderId="0" xfId="0" applyFont="1" applyFill="1" applyBorder="1" applyAlignment="1">
      <alignment horizontal="center"/>
    </xf>
    <xf numFmtId="0" fontId="72" fillId="29" borderId="13" xfId="0" applyFont="1" applyFill="1" applyBorder="1" applyAlignment="1">
      <alignment horizontal="center"/>
    </xf>
    <xf numFmtId="0" fontId="72" fillId="29" borderId="0" xfId="0" applyFont="1" applyFill="1" applyAlignment="1">
      <alignment horizontal="center" shrinkToFit="1"/>
    </xf>
    <xf numFmtId="0" fontId="72" fillId="29" borderId="0" xfId="0" applyFont="1" applyFill="1" applyAlignment="1">
      <alignment horizontal="center" wrapText="1"/>
    </xf>
  </cellXfs>
  <cellStyles count="35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19" xfId="353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1139" xfId="35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K348"/>
  <sheetViews>
    <sheetView view="pageBreakPreview" topLeftCell="A184" zoomScale="71" zoomScaleNormal="75" zoomScaleSheetLayoutView="71" workbookViewId="0">
      <selection activeCell="C90" sqref="C90"/>
    </sheetView>
  </sheetViews>
  <sheetFormatPr defaultRowHeight="20.25"/>
  <cols>
    <col min="1" max="1" width="61.5703125" style="102" customWidth="1"/>
    <col min="2" max="2" width="20.7109375" style="177" customWidth="1"/>
    <col min="3" max="3" width="16.5703125" style="172" customWidth="1"/>
    <col min="4" max="4" width="15.85546875" style="177" customWidth="1"/>
    <col min="5" max="5" width="18" style="177" customWidth="1"/>
    <col min="6" max="6" width="16.7109375" style="202" customWidth="1"/>
    <col min="7" max="7" width="18.7109375" style="202" customWidth="1"/>
    <col min="8" max="8" width="19" style="102" customWidth="1"/>
    <col min="9" max="9" width="18.7109375" style="102" customWidth="1"/>
    <col min="10" max="10" width="19.5703125" style="102" customWidth="1"/>
    <col min="11" max="11" width="17.7109375" style="11" hidden="1" customWidth="1"/>
    <col min="12" max="16384" width="9.140625" style="11"/>
  </cols>
  <sheetData>
    <row r="1" spans="1:11" ht="18.75" customHeight="1">
      <c r="A1" s="372"/>
      <c r="B1" s="373"/>
      <c r="D1" s="179"/>
      <c r="E1" s="179"/>
      <c r="F1" s="202" t="s">
        <v>330</v>
      </c>
      <c r="K1" s="97"/>
    </row>
    <row r="2" spans="1:11">
      <c r="A2" s="373"/>
      <c r="B2" s="373"/>
      <c r="D2" s="179"/>
      <c r="E2" s="179"/>
      <c r="F2" s="202" t="s">
        <v>316</v>
      </c>
      <c r="K2" s="97"/>
    </row>
    <row r="3" spans="1:11" ht="18.75" customHeight="1">
      <c r="A3" s="373"/>
      <c r="B3" s="373"/>
      <c r="D3" s="138"/>
      <c r="E3" s="138"/>
      <c r="F3" s="202" t="s">
        <v>317</v>
      </c>
      <c r="K3" s="97"/>
    </row>
    <row r="4" spans="1:11" ht="18.75" customHeight="1">
      <c r="A4" s="373"/>
      <c r="B4" s="373"/>
      <c r="D4" s="138"/>
      <c r="E4" s="138"/>
      <c r="J4" s="45"/>
      <c r="K4" s="98"/>
    </row>
    <row r="5" spans="1:11" ht="18.75" customHeight="1">
      <c r="A5" s="373"/>
      <c r="B5" s="373"/>
      <c r="D5" s="138"/>
      <c r="E5" s="138"/>
      <c r="K5" s="12"/>
    </row>
    <row r="6" spans="1:11" ht="18.75" customHeight="1">
      <c r="A6" s="373"/>
      <c r="B6" s="373"/>
      <c r="D6" s="138"/>
      <c r="E6" s="138"/>
      <c r="F6" s="204"/>
      <c r="J6" s="139"/>
      <c r="K6" s="12"/>
    </row>
    <row r="7" spans="1:11" ht="18.75" customHeight="1">
      <c r="A7" s="100"/>
      <c r="D7" s="138"/>
      <c r="E7" s="138"/>
      <c r="F7" s="138"/>
      <c r="G7" s="201"/>
      <c r="H7" s="139"/>
      <c r="I7" s="139"/>
      <c r="J7" s="139"/>
      <c r="K7" s="12"/>
    </row>
    <row r="8" spans="1:11" ht="18.75" customHeight="1">
      <c r="D8" s="138"/>
      <c r="E8" s="138"/>
      <c r="F8" s="138"/>
      <c r="G8" s="380"/>
      <c r="H8" s="380"/>
      <c r="I8" s="380"/>
      <c r="J8" s="380"/>
      <c r="K8" s="380"/>
    </row>
    <row r="9" spans="1:11" ht="18.75" customHeight="1">
      <c r="A9" s="102" t="s">
        <v>118</v>
      </c>
      <c r="B9" s="138"/>
      <c r="F9" s="33"/>
      <c r="G9" s="379" t="s">
        <v>39</v>
      </c>
      <c r="H9" s="379"/>
      <c r="I9" s="379"/>
      <c r="J9" s="379"/>
      <c r="K9" s="379"/>
    </row>
    <row r="10" spans="1:11">
      <c r="B10" s="138"/>
      <c r="C10" s="171"/>
      <c r="D10" s="33"/>
      <c r="E10" s="33"/>
      <c r="F10" s="33"/>
      <c r="G10" s="378"/>
      <c r="H10" s="378"/>
      <c r="I10" s="378"/>
      <c r="J10" s="378"/>
      <c r="K10" s="378"/>
    </row>
    <row r="11" spans="1:11" ht="18.75" customHeight="1">
      <c r="A11" s="374" t="s">
        <v>242</v>
      </c>
      <c r="B11" s="375"/>
      <c r="C11" s="140"/>
      <c r="D11" s="140"/>
      <c r="E11" s="140"/>
      <c r="F11" s="205"/>
      <c r="G11" s="141"/>
      <c r="H11" s="141"/>
      <c r="I11" s="141"/>
      <c r="J11" s="142" t="s">
        <v>151</v>
      </c>
      <c r="K11" s="15"/>
    </row>
    <row r="12" spans="1:11" ht="20.25" customHeight="1">
      <c r="A12" s="139"/>
      <c r="D12" s="179"/>
      <c r="E12" s="179"/>
      <c r="F12" s="48"/>
      <c r="G12" s="378"/>
      <c r="H12" s="378"/>
      <c r="I12" s="378"/>
      <c r="J12" s="378"/>
      <c r="K12" s="378"/>
    </row>
    <row r="13" spans="1:11" ht="19.5" customHeight="1">
      <c r="A13" s="357" t="s">
        <v>319</v>
      </c>
      <c r="B13" s="357"/>
      <c r="F13" s="138"/>
      <c r="G13" s="141"/>
      <c r="H13" s="141"/>
      <c r="I13" s="141"/>
      <c r="J13" s="141"/>
      <c r="K13" s="15"/>
    </row>
    <row r="14" spans="1:11" ht="19.5" customHeight="1">
      <c r="A14" s="346" t="s">
        <v>108</v>
      </c>
      <c r="B14" s="346"/>
      <c r="F14" s="138"/>
      <c r="G14" s="378"/>
      <c r="H14" s="378"/>
      <c r="I14" s="378"/>
      <c r="J14" s="378"/>
      <c r="K14" s="378"/>
    </row>
    <row r="15" spans="1:11" ht="19.5" customHeight="1">
      <c r="A15" s="347"/>
      <c r="B15" s="347"/>
      <c r="C15" s="171"/>
      <c r="D15" s="138"/>
      <c r="E15" s="138"/>
      <c r="F15" s="138"/>
      <c r="G15" s="377"/>
      <c r="H15" s="377"/>
      <c r="I15" s="377"/>
      <c r="J15" s="377"/>
      <c r="K15" s="377"/>
    </row>
    <row r="16" spans="1:11" ht="16.5" customHeight="1">
      <c r="A16" s="346"/>
      <c r="B16" s="346"/>
      <c r="C16" s="171"/>
      <c r="D16" s="138"/>
      <c r="E16" s="138"/>
      <c r="F16" s="138"/>
      <c r="G16" s="201"/>
      <c r="H16" s="139"/>
      <c r="I16" s="139"/>
      <c r="J16" s="139"/>
      <c r="K16" s="12"/>
    </row>
    <row r="17" spans="1:11" ht="16.5" customHeight="1">
      <c r="A17" s="100"/>
      <c r="C17" s="171"/>
      <c r="D17" s="138"/>
      <c r="E17" s="138"/>
      <c r="F17" s="138"/>
      <c r="G17" s="201"/>
      <c r="H17" s="139"/>
      <c r="I17" s="139"/>
      <c r="J17" s="139"/>
      <c r="K17" s="12"/>
    </row>
    <row r="18" spans="1:11" ht="18.75" customHeight="1">
      <c r="A18" s="354" t="s">
        <v>119</v>
      </c>
      <c r="B18" s="354"/>
      <c r="D18" s="138"/>
      <c r="E18" s="138"/>
      <c r="F18" s="138"/>
      <c r="G18" s="380" t="s">
        <v>119</v>
      </c>
      <c r="H18" s="380"/>
      <c r="I18" s="380"/>
      <c r="J18" s="380"/>
      <c r="K18" s="380"/>
    </row>
    <row r="19" spans="1:11" ht="7.5" customHeight="1">
      <c r="D19" s="138"/>
      <c r="E19" s="138" t="s">
        <v>327</v>
      </c>
      <c r="F19" s="138"/>
      <c r="J19" s="100"/>
      <c r="K19" s="9"/>
    </row>
    <row r="20" spans="1:11" ht="42" customHeight="1">
      <c r="A20" s="355" t="s">
        <v>318</v>
      </c>
      <c r="B20" s="356"/>
      <c r="E20" s="177" t="s">
        <v>120</v>
      </c>
      <c r="F20" s="33"/>
      <c r="G20" s="143" t="s">
        <v>243</v>
      </c>
      <c r="H20" s="143"/>
      <c r="I20" s="100"/>
      <c r="J20" s="100"/>
      <c r="K20" s="9"/>
    </row>
    <row r="21" spans="1:11">
      <c r="A21" s="354"/>
      <c r="B21" s="354"/>
      <c r="F21" s="48"/>
      <c r="K21" s="10"/>
    </row>
    <row r="22" spans="1:11">
      <c r="A22" s="357" t="s">
        <v>320</v>
      </c>
      <c r="B22" s="357"/>
      <c r="F22" s="48"/>
      <c r="G22" s="381" t="s">
        <v>321</v>
      </c>
      <c r="H22" s="381"/>
      <c r="I22" s="381"/>
      <c r="J22" s="381"/>
      <c r="K22" s="381"/>
    </row>
    <row r="23" spans="1:11" ht="15.75" customHeight="1">
      <c r="A23" s="346" t="s">
        <v>108</v>
      </c>
      <c r="B23" s="346"/>
      <c r="F23" s="48"/>
      <c r="G23" s="376" t="s">
        <v>108</v>
      </c>
      <c r="H23" s="376"/>
      <c r="I23" s="376"/>
      <c r="J23" s="376"/>
      <c r="K23" s="376"/>
    </row>
    <row r="24" spans="1:11" ht="15.75" customHeight="1">
      <c r="G24" s="371"/>
      <c r="H24" s="371"/>
      <c r="I24" s="371"/>
      <c r="J24" s="371"/>
      <c r="K24" s="371"/>
    </row>
    <row r="25" spans="1:11">
      <c r="C25" s="144"/>
      <c r="D25" s="145"/>
      <c r="E25" s="145"/>
      <c r="F25" s="48"/>
      <c r="G25" s="371"/>
      <c r="H25" s="371"/>
      <c r="I25" s="371"/>
      <c r="J25" s="371"/>
      <c r="K25" s="371"/>
    </row>
    <row r="26" spans="1:11" ht="18" customHeight="1">
      <c r="B26" s="146"/>
      <c r="C26" s="144"/>
      <c r="D26" s="145"/>
      <c r="E26" s="145"/>
      <c r="F26" s="48"/>
      <c r="G26" s="22"/>
      <c r="H26" s="22"/>
      <c r="I26" s="22"/>
      <c r="J26" s="22"/>
      <c r="K26" s="21"/>
    </row>
    <row r="27" spans="1:11">
      <c r="B27" s="178"/>
      <c r="C27" s="171"/>
      <c r="D27" s="178"/>
      <c r="E27" s="178"/>
      <c r="F27" s="199"/>
      <c r="G27" s="198"/>
      <c r="H27" s="100"/>
      <c r="I27" s="100"/>
      <c r="J27" s="100"/>
      <c r="K27" s="13"/>
    </row>
    <row r="28" spans="1:11" ht="25.5" customHeight="1">
      <c r="A28" s="24"/>
      <c r="B28" s="353"/>
      <c r="C28" s="353"/>
      <c r="D28" s="353"/>
      <c r="E28" s="353"/>
      <c r="F28" s="353"/>
      <c r="G28" s="25"/>
      <c r="H28" s="25"/>
      <c r="I28" s="26">
        <v>2020</v>
      </c>
      <c r="J28" s="27" t="s">
        <v>43</v>
      </c>
      <c r="K28" s="28" t="s">
        <v>60</v>
      </c>
    </row>
    <row r="29" spans="1:11" ht="45" customHeight="1">
      <c r="A29" s="29" t="s">
        <v>9</v>
      </c>
      <c r="B29" s="353" t="s">
        <v>230</v>
      </c>
      <c r="C29" s="353"/>
      <c r="D29" s="353"/>
      <c r="E29" s="353"/>
      <c r="F29" s="353"/>
      <c r="G29" s="30"/>
      <c r="H29" s="30"/>
      <c r="I29" s="31">
        <v>1982749</v>
      </c>
      <c r="J29" s="32" t="s">
        <v>42</v>
      </c>
      <c r="K29" s="28"/>
    </row>
    <row r="30" spans="1:11" ht="24.75" customHeight="1">
      <c r="A30" s="29" t="s">
        <v>10</v>
      </c>
      <c r="B30" s="353" t="s">
        <v>231</v>
      </c>
      <c r="C30" s="353"/>
      <c r="D30" s="353"/>
      <c r="E30" s="353"/>
      <c r="F30" s="353"/>
      <c r="G30" s="30"/>
      <c r="H30" s="30"/>
      <c r="I30" s="31">
        <v>150</v>
      </c>
      <c r="J30" s="32" t="s">
        <v>41</v>
      </c>
      <c r="K30" s="28"/>
    </row>
    <row r="31" spans="1:11" ht="24.75" customHeight="1">
      <c r="A31" s="29" t="s">
        <v>14</v>
      </c>
      <c r="B31" s="353" t="s">
        <v>232</v>
      </c>
      <c r="C31" s="353"/>
      <c r="D31" s="353"/>
      <c r="E31" s="353"/>
      <c r="F31" s="353"/>
      <c r="G31" s="30"/>
      <c r="H31" s="30"/>
      <c r="I31" s="136" t="s">
        <v>240</v>
      </c>
      <c r="J31" s="32" t="s">
        <v>40</v>
      </c>
      <c r="K31" s="28"/>
    </row>
    <row r="32" spans="1:11" ht="24.75" customHeight="1">
      <c r="A32" s="29" t="s">
        <v>212</v>
      </c>
      <c r="B32" s="353" t="s">
        <v>391</v>
      </c>
      <c r="C32" s="353"/>
      <c r="D32" s="353"/>
      <c r="E32" s="353"/>
      <c r="F32" s="353"/>
      <c r="G32" s="30"/>
      <c r="H32" s="30"/>
      <c r="I32" s="31">
        <v>17184</v>
      </c>
      <c r="J32" s="32" t="s">
        <v>5</v>
      </c>
      <c r="K32" s="28"/>
    </row>
    <row r="33" spans="1:11" ht="24.75" customHeight="1">
      <c r="A33" s="29" t="s">
        <v>12</v>
      </c>
      <c r="B33" s="353" t="s">
        <v>233</v>
      </c>
      <c r="C33" s="353"/>
      <c r="D33" s="353"/>
      <c r="E33" s="353"/>
      <c r="F33" s="353"/>
      <c r="G33" s="30"/>
      <c r="H33" s="30"/>
      <c r="I33" s="31"/>
      <c r="J33" s="32" t="s">
        <v>4</v>
      </c>
      <c r="K33" s="28"/>
    </row>
    <row r="34" spans="1:11" ht="24.75" customHeight="1">
      <c r="A34" s="29" t="s">
        <v>11</v>
      </c>
      <c r="B34" s="353" t="s">
        <v>234</v>
      </c>
      <c r="C34" s="353"/>
      <c r="D34" s="353"/>
      <c r="E34" s="353"/>
      <c r="F34" s="353"/>
      <c r="G34" s="30"/>
      <c r="H34" s="30"/>
      <c r="I34" s="137" t="s">
        <v>241</v>
      </c>
      <c r="J34" s="32" t="s">
        <v>6</v>
      </c>
      <c r="K34" s="28"/>
    </row>
    <row r="35" spans="1:11" ht="24.75" customHeight="1">
      <c r="A35" s="29" t="s">
        <v>349</v>
      </c>
      <c r="B35" s="353" t="s">
        <v>235</v>
      </c>
      <c r="C35" s="353"/>
      <c r="D35" s="353"/>
      <c r="E35" s="353"/>
      <c r="F35" s="353"/>
      <c r="G35" s="361" t="s">
        <v>52</v>
      </c>
      <c r="H35" s="361"/>
      <c r="I35" s="362"/>
      <c r="J35" s="32"/>
      <c r="K35" s="28"/>
    </row>
    <row r="36" spans="1:11" ht="24.75" customHeight="1">
      <c r="A36" s="29" t="s">
        <v>15</v>
      </c>
      <c r="B36" s="353" t="s">
        <v>236</v>
      </c>
      <c r="C36" s="353"/>
      <c r="D36" s="353"/>
      <c r="E36" s="353"/>
      <c r="F36" s="353"/>
      <c r="G36" s="361" t="s">
        <v>53</v>
      </c>
      <c r="H36" s="361"/>
      <c r="I36" s="362"/>
      <c r="J36" s="32"/>
      <c r="K36" s="28"/>
    </row>
    <row r="37" spans="1:11" ht="43.5" customHeight="1">
      <c r="A37" s="29" t="s">
        <v>36</v>
      </c>
      <c r="B37" s="353">
        <v>642</v>
      </c>
      <c r="C37" s="353"/>
      <c r="D37" s="353"/>
      <c r="E37" s="353"/>
      <c r="F37" s="353"/>
      <c r="G37" s="30"/>
      <c r="H37" s="30"/>
      <c r="I37" s="31"/>
      <c r="J37" s="32"/>
      <c r="K37" s="28"/>
    </row>
    <row r="38" spans="1:11" ht="24.75" customHeight="1">
      <c r="A38" s="29" t="s">
        <v>117</v>
      </c>
      <c r="B38" s="353" t="s">
        <v>237</v>
      </c>
      <c r="C38" s="353"/>
      <c r="D38" s="353"/>
      <c r="E38" s="353"/>
      <c r="F38" s="353"/>
      <c r="G38" s="30"/>
      <c r="H38" s="30"/>
      <c r="I38" s="31"/>
      <c r="J38" s="32"/>
      <c r="K38" s="28"/>
    </row>
    <row r="39" spans="1:11" ht="24.75" customHeight="1">
      <c r="A39" s="29" t="s">
        <v>7</v>
      </c>
      <c r="B39" s="353" t="s">
        <v>238</v>
      </c>
      <c r="C39" s="353"/>
      <c r="D39" s="353"/>
      <c r="E39" s="353"/>
      <c r="F39" s="353"/>
      <c r="G39" s="30"/>
      <c r="H39" s="30"/>
      <c r="I39" s="31"/>
      <c r="J39" s="32"/>
      <c r="K39" s="28"/>
    </row>
    <row r="40" spans="1:11" ht="24.75" customHeight="1">
      <c r="A40" s="29" t="s">
        <v>8</v>
      </c>
      <c r="B40" s="353" t="s">
        <v>239</v>
      </c>
      <c r="C40" s="353"/>
      <c r="D40" s="353"/>
      <c r="E40" s="353"/>
      <c r="F40" s="353"/>
      <c r="G40" s="30"/>
      <c r="H40" s="30"/>
      <c r="I40" s="31"/>
      <c r="J40" s="32"/>
      <c r="K40" s="28"/>
    </row>
    <row r="41" spans="1:11" ht="95.25" customHeight="1">
      <c r="A41" s="359" t="s">
        <v>328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</row>
    <row r="42" spans="1:11" ht="29.25" customHeight="1">
      <c r="A42" s="358" t="s">
        <v>54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</row>
    <row r="43" spans="1:11" ht="23.25" customHeight="1">
      <c r="B43" s="33"/>
      <c r="C43" s="171"/>
      <c r="D43" s="33"/>
      <c r="E43" s="33"/>
      <c r="F43" s="33"/>
      <c r="G43" s="33"/>
      <c r="H43" s="33"/>
      <c r="I43" s="33"/>
      <c r="J43" s="34" t="s">
        <v>128</v>
      </c>
      <c r="K43" s="33" t="s">
        <v>122</v>
      </c>
    </row>
    <row r="44" spans="1:11" s="72" customFormat="1" ht="23.25" customHeight="1">
      <c r="A44" s="360" t="s">
        <v>63</v>
      </c>
      <c r="B44" s="368" t="s">
        <v>13</v>
      </c>
      <c r="C44" s="368" t="s">
        <v>322</v>
      </c>
      <c r="D44" s="365" t="s">
        <v>257</v>
      </c>
      <c r="E44" s="363" t="s">
        <v>258</v>
      </c>
      <c r="F44" s="368" t="s">
        <v>323</v>
      </c>
      <c r="G44" s="360" t="s">
        <v>121</v>
      </c>
      <c r="H44" s="360"/>
      <c r="I44" s="360"/>
      <c r="J44" s="360"/>
      <c r="K44" s="27"/>
    </row>
    <row r="45" spans="1:11" ht="131.25" customHeight="1">
      <c r="A45" s="360"/>
      <c r="B45" s="368"/>
      <c r="C45" s="368"/>
      <c r="D45" s="366"/>
      <c r="E45" s="364"/>
      <c r="F45" s="368"/>
      <c r="G45" s="147" t="s">
        <v>49</v>
      </c>
      <c r="H45" s="147" t="s">
        <v>50</v>
      </c>
      <c r="I45" s="147" t="s">
        <v>51</v>
      </c>
      <c r="J45" s="147" t="s">
        <v>23</v>
      </c>
      <c r="K45" s="121"/>
    </row>
    <row r="46" spans="1:11" ht="20.100000000000001" customHeight="1">
      <c r="A46" s="28">
        <v>1</v>
      </c>
      <c r="B46" s="73">
        <v>2</v>
      </c>
      <c r="C46" s="73">
        <v>3</v>
      </c>
      <c r="D46" s="73">
        <v>4</v>
      </c>
      <c r="E46" s="73">
        <v>5</v>
      </c>
      <c r="F46" s="73">
        <v>6</v>
      </c>
      <c r="G46" s="73">
        <v>7</v>
      </c>
      <c r="H46" s="73">
        <v>8</v>
      </c>
      <c r="I46" s="73">
        <v>9</v>
      </c>
      <c r="J46" s="368">
        <v>10</v>
      </c>
      <c r="K46" s="368"/>
    </row>
    <row r="47" spans="1:11" ht="32.25" customHeight="1">
      <c r="A47" s="369" t="s">
        <v>188</v>
      </c>
      <c r="B47" s="369"/>
      <c r="C47" s="369"/>
      <c r="D47" s="369"/>
      <c r="E47" s="369"/>
      <c r="F47" s="369"/>
      <c r="G47" s="369"/>
      <c r="H47" s="369"/>
      <c r="I47" s="369"/>
      <c r="J47" s="369"/>
      <c r="K47" s="369"/>
    </row>
    <row r="48" spans="1:11" ht="48" customHeight="1">
      <c r="A48" s="148" t="s">
        <v>154</v>
      </c>
      <c r="B48" s="93">
        <v>1000</v>
      </c>
      <c r="C48" s="210"/>
      <c r="D48" s="210"/>
      <c r="E48" s="210"/>
      <c r="F48" s="210">
        <f>SUM(G48:J48)</f>
        <v>53802.9</v>
      </c>
      <c r="G48" s="210">
        <v>0</v>
      </c>
      <c r="H48" s="210">
        <v>17894.2</v>
      </c>
      <c r="I48" s="210">
        <v>17973.3</v>
      </c>
      <c r="J48" s="370">
        <v>17935.400000000001</v>
      </c>
      <c r="K48" s="370"/>
    </row>
    <row r="49" spans="1:11" ht="63" customHeight="1">
      <c r="A49" s="148" t="s">
        <v>152</v>
      </c>
      <c r="B49" s="93">
        <v>1010</v>
      </c>
      <c r="C49" s="210">
        <f t="shared" ref="C49" si="0">SUM(C50:C54)</f>
        <v>0</v>
      </c>
      <c r="D49" s="210">
        <f t="shared" ref="D49" si="1">SUM(D50:D54)</f>
        <v>-40601.700000000004</v>
      </c>
      <c r="E49" s="210">
        <f>SUM(E50:E54)</f>
        <v>-40755.299999999996</v>
      </c>
      <c r="F49" s="210">
        <f>SUM(G49:J49)</f>
        <v>-44409.7</v>
      </c>
      <c r="G49" s="210">
        <f t="shared" ref="G49:J49" si="2">SUM(G50:G54)</f>
        <v>-11473.300000000001</v>
      </c>
      <c r="H49" s="210">
        <f t="shared" si="2"/>
        <v>-11197.8</v>
      </c>
      <c r="I49" s="210">
        <f t="shared" si="2"/>
        <v>-10849.599999999999</v>
      </c>
      <c r="J49" s="210">
        <f t="shared" si="2"/>
        <v>-10889</v>
      </c>
      <c r="K49" s="241"/>
    </row>
    <row r="50" spans="1:11" s="72" customFormat="1" ht="45.75" customHeight="1">
      <c r="A50" s="120" t="s">
        <v>352</v>
      </c>
      <c r="B50" s="28">
        <v>1011</v>
      </c>
      <c r="C50" s="211" t="s">
        <v>67</v>
      </c>
      <c r="D50" s="211">
        <v>-5865.6</v>
      </c>
      <c r="E50" s="211">
        <v>-5862.4</v>
      </c>
      <c r="F50" s="211">
        <f t="shared" ref="F50:F57" si="3">SUM(G50:J50)</f>
        <v>-7280.3</v>
      </c>
      <c r="G50" s="211">
        <v>-2506.4</v>
      </c>
      <c r="H50" s="211">
        <v>-1809.6</v>
      </c>
      <c r="I50" s="211">
        <v>-1461.3</v>
      </c>
      <c r="J50" s="211">
        <v>-1503</v>
      </c>
      <c r="K50" s="241"/>
    </row>
    <row r="51" spans="1:11" s="72" customFormat="1" ht="28.5" customHeight="1">
      <c r="A51" s="120" t="s">
        <v>1</v>
      </c>
      <c r="B51" s="28">
        <v>1012</v>
      </c>
      <c r="C51" s="211" t="s">
        <v>67</v>
      </c>
      <c r="D51" s="211">
        <v>-28553.8</v>
      </c>
      <c r="E51" s="211">
        <v>-28682.2</v>
      </c>
      <c r="F51" s="211">
        <f t="shared" si="3"/>
        <v>-30464.199999999997</v>
      </c>
      <c r="G51" s="211">
        <v>-7357.2</v>
      </c>
      <c r="H51" s="211">
        <v>-7702.9</v>
      </c>
      <c r="I51" s="211">
        <v>-7703</v>
      </c>
      <c r="J51" s="211">
        <v>-7701.1</v>
      </c>
      <c r="K51" s="241"/>
    </row>
    <row r="52" spans="1:11" s="72" customFormat="1" ht="29.25" customHeight="1">
      <c r="A52" s="120" t="s">
        <v>2</v>
      </c>
      <c r="B52" s="28">
        <v>1013</v>
      </c>
      <c r="C52" s="211" t="s">
        <v>67</v>
      </c>
      <c r="D52" s="211">
        <v>-6182.3</v>
      </c>
      <c r="E52" s="211">
        <v>-6210.7</v>
      </c>
      <c r="F52" s="211">
        <f t="shared" si="3"/>
        <v>-6665.2000000000007</v>
      </c>
      <c r="G52" s="211">
        <v>-1609.7</v>
      </c>
      <c r="H52" s="211">
        <v>-1685.3</v>
      </c>
      <c r="I52" s="211">
        <v>-1685.3</v>
      </c>
      <c r="J52" s="211">
        <v>-1684.9</v>
      </c>
      <c r="K52" s="241"/>
    </row>
    <row r="53" spans="1:11" s="72" customFormat="1" ht="29.25" customHeight="1">
      <c r="A53" s="120" t="s">
        <v>3</v>
      </c>
      <c r="B53" s="28">
        <v>1014</v>
      </c>
      <c r="C53" s="211" t="s">
        <v>67</v>
      </c>
      <c r="D53" s="211" t="s">
        <v>67</v>
      </c>
      <c r="E53" s="211" t="s">
        <v>67</v>
      </c>
      <c r="F53" s="211">
        <f t="shared" si="3"/>
        <v>0</v>
      </c>
      <c r="G53" s="211" t="s">
        <v>67</v>
      </c>
      <c r="H53" s="211" t="s">
        <v>67</v>
      </c>
      <c r="I53" s="211" t="s">
        <v>67</v>
      </c>
      <c r="J53" s="211" t="s">
        <v>67</v>
      </c>
      <c r="K53" s="241"/>
    </row>
    <row r="54" spans="1:11" s="72" customFormat="1" ht="30" customHeight="1">
      <c r="A54" s="120" t="s">
        <v>112</v>
      </c>
      <c r="B54" s="28">
        <v>1015</v>
      </c>
      <c r="C54" s="211" t="s">
        <v>67</v>
      </c>
      <c r="D54" s="211" t="s">
        <v>67</v>
      </c>
      <c r="E54" s="211" t="s">
        <v>67</v>
      </c>
      <c r="F54" s="211">
        <f t="shared" si="3"/>
        <v>0</v>
      </c>
      <c r="G54" s="211" t="s">
        <v>67</v>
      </c>
      <c r="H54" s="211" t="s">
        <v>67</v>
      </c>
      <c r="I54" s="211" t="s">
        <v>67</v>
      </c>
      <c r="J54" s="211" t="s">
        <v>67</v>
      </c>
      <c r="K54" s="241"/>
    </row>
    <row r="55" spans="1:11" s="37" customFormat="1" ht="31.5" customHeight="1">
      <c r="A55" s="148" t="s">
        <v>66</v>
      </c>
      <c r="B55" s="93">
        <v>1020</v>
      </c>
      <c r="C55" s="210">
        <f t="shared" ref="C55" si="4">SUM(C48:C49)</f>
        <v>0</v>
      </c>
      <c r="D55" s="210">
        <f t="shared" ref="D55:K55" si="5">SUM(D48:D49)</f>
        <v>-40601.700000000004</v>
      </c>
      <c r="E55" s="210">
        <f>SUM(E48:E49)</f>
        <v>-40755.299999999996</v>
      </c>
      <c r="F55" s="210">
        <f t="shared" si="3"/>
        <v>9393.2000000000025</v>
      </c>
      <c r="G55" s="210">
        <f t="shared" ref="G55:J55" si="6">SUM(G48:G49)</f>
        <v>-11473.300000000001</v>
      </c>
      <c r="H55" s="210">
        <f t="shared" si="6"/>
        <v>6696.4000000000015</v>
      </c>
      <c r="I55" s="210">
        <f t="shared" si="6"/>
        <v>7123.7000000000007</v>
      </c>
      <c r="J55" s="210">
        <f t="shared" si="6"/>
        <v>7046.4000000000015</v>
      </c>
      <c r="K55" s="242">
        <f t="shared" si="5"/>
        <v>0</v>
      </c>
    </row>
    <row r="56" spans="1:11" s="37" customFormat="1" ht="46.5" customHeight="1">
      <c r="A56" s="148" t="s">
        <v>177</v>
      </c>
      <c r="B56" s="93">
        <v>1020</v>
      </c>
      <c r="C56" s="210">
        <f t="shared" ref="C56" si="7">SUM(C57:C61)</f>
        <v>0</v>
      </c>
      <c r="D56" s="210">
        <f t="shared" ref="D56" si="8">SUM(D57:D61)</f>
        <v>-35486.9</v>
      </c>
      <c r="E56" s="210">
        <f>SUM(E57:E61)</f>
        <v>-12198.599999999999</v>
      </c>
      <c r="F56" s="210">
        <f t="shared" si="3"/>
        <v>-12576.8</v>
      </c>
      <c r="G56" s="210">
        <f t="shared" ref="G56:J56" si="9">SUM(G57:G61)</f>
        <v>-3890.7</v>
      </c>
      <c r="H56" s="210">
        <f t="shared" si="9"/>
        <v>-2460.3999999999996</v>
      </c>
      <c r="I56" s="210">
        <f t="shared" si="9"/>
        <v>-2242.1</v>
      </c>
      <c r="J56" s="210">
        <f t="shared" si="9"/>
        <v>-3983.6</v>
      </c>
      <c r="K56" s="242"/>
    </row>
    <row r="57" spans="1:11" s="72" customFormat="1" ht="27.75" customHeight="1">
      <c r="A57" s="120" t="s">
        <v>153</v>
      </c>
      <c r="B57" s="28">
        <v>1021</v>
      </c>
      <c r="C57" s="211" t="s">
        <v>67</v>
      </c>
      <c r="D57" s="211">
        <v>-336.5</v>
      </c>
      <c r="E57" s="211">
        <v>-331.2</v>
      </c>
      <c r="F57" s="211">
        <f t="shared" si="3"/>
        <v>-296.70000000000005</v>
      </c>
      <c r="G57" s="211">
        <v>-84.3</v>
      </c>
      <c r="H57" s="211">
        <v>-69.3</v>
      </c>
      <c r="I57" s="211">
        <v>-71.2</v>
      </c>
      <c r="J57" s="211">
        <v>-71.900000000000006</v>
      </c>
      <c r="K57" s="241"/>
    </row>
    <row r="58" spans="1:11" s="72" customFormat="1" ht="27.75" customHeight="1">
      <c r="A58" s="120" t="s">
        <v>1</v>
      </c>
      <c r="B58" s="28">
        <v>1022</v>
      </c>
      <c r="C58" s="211" t="s">
        <v>67</v>
      </c>
      <c r="D58" s="211">
        <v>-2701.1</v>
      </c>
      <c r="E58" s="211">
        <v>-2701.1</v>
      </c>
      <c r="F58" s="211">
        <f t="shared" ref="F58:F83" si="10">SUM(G58:J58)</f>
        <v>-2770</v>
      </c>
      <c r="G58" s="211">
        <v>-685</v>
      </c>
      <c r="H58" s="211">
        <v>-685</v>
      </c>
      <c r="I58" s="211">
        <v>-700</v>
      </c>
      <c r="J58" s="211">
        <v>-700</v>
      </c>
      <c r="K58" s="241"/>
    </row>
    <row r="59" spans="1:11" s="72" customFormat="1" ht="27.75" customHeight="1">
      <c r="A59" s="120" t="s">
        <v>2</v>
      </c>
      <c r="B59" s="28">
        <v>1023</v>
      </c>
      <c r="C59" s="211" t="s">
        <v>67</v>
      </c>
      <c r="D59" s="211">
        <v>-591.6</v>
      </c>
      <c r="E59" s="211">
        <v>-591.6</v>
      </c>
      <c r="F59" s="211">
        <f t="shared" si="10"/>
        <v>-649.6</v>
      </c>
      <c r="G59" s="211">
        <v>-149.9</v>
      </c>
      <c r="H59" s="211">
        <v>-149.9</v>
      </c>
      <c r="I59" s="211">
        <v>-174.9</v>
      </c>
      <c r="J59" s="211">
        <v>-174.9</v>
      </c>
      <c r="K59" s="241"/>
    </row>
    <row r="60" spans="1:11" s="72" customFormat="1" ht="27.75" customHeight="1">
      <c r="A60" s="120" t="s">
        <v>3</v>
      </c>
      <c r="B60" s="28">
        <v>1024</v>
      </c>
      <c r="C60" s="211" t="s">
        <v>67</v>
      </c>
      <c r="D60" s="211">
        <v>-24773.200000000001</v>
      </c>
      <c r="E60" s="211">
        <v>-1221.8</v>
      </c>
      <c r="F60" s="211">
        <f t="shared" si="10"/>
        <v>-1222.6999999999998</v>
      </c>
      <c r="G60" s="211">
        <v>-305.5</v>
      </c>
      <c r="H60" s="211">
        <v>-305.60000000000002</v>
      </c>
      <c r="I60" s="211">
        <v>-305.7</v>
      </c>
      <c r="J60" s="211">
        <v>-305.89999999999998</v>
      </c>
      <c r="K60" s="241"/>
    </row>
    <row r="61" spans="1:11" s="72" customFormat="1" ht="27.75" customHeight="1">
      <c r="A61" s="120" t="s">
        <v>155</v>
      </c>
      <c r="B61" s="28">
        <v>1025</v>
      </c>
      <c r="C61" s="211" t="s">
        <v>67</v>
      </c>
      <c r="D61" s="211">
        <v>-7084.5</v>
      </c>
      <c r="E61" s="211">
        <v>-7352.9</v>
      </c>
      <c r="F61" s="211">
        <f t="shared" si="10"/>
        <v>-7637.7999999999993</v>
      </c>
      <c r="G61" s="211">
        <v>-2666</v>
      </c>
      <c r="H61" s="211">
        <v>-1250.5999999999999</v>
      </c>
      <c r="I61" s="211">
        <v>-990.3</v>
      </c>
      <c r="J61" s="211">
        <v>-2730.9</v>
      </c>
      <c r="K61" s="241"/>
    </row>
    <row r="62" spans="1:11" ht="45.75" customHeight="1">
      <c r="A62" s="148" t="s">
        <v>85</v>
      </c>
      <c r="B62" s="93">
        <v>1040</v>
      </c>
      <c r="C62" s="210">
        <f>SUM(C63:C64)</f>
        <v>0</v>
      </c>
      <c r="D62" s="210">
        <f>SUM(D63:D64)</f>
        <v>71538.100000000006</v>
      </c>
      <c r="E62" s="210">
        <f>SUM(E63:E64)</f>
        <v>71191.899999999994</v>
      </c>
      <c r="F62" s="210">
        <f t="shared" si="10"/>
        <v>25884.300000000003</v>
      </c>
      <c r="G62" s="210">
        <f t="shared" ref="G62" si="11">G63+G64</f>
        <v>21017.4</v>
      </c>
      <c r="H62" s="210">
        <f>H63+H64</f>
        <v>1447.8</v>
      </c>
      <c r="I62" s="210">
        <f t="shared" ref="I62:J62" si="12">I63+I64</f>
        <v>798.4</v>
      </c>
      <c r="J62" s="210">
        <f t="shared" si="12"/>
        <v>2620.6999999999998</v>
      </c>
      <c r="K62" s="241"/>
    </row>
    <row r="63" spans="1:11" s="72" customFormat="1" ht="27.75" customHeight="1">
      <c r="A63" s="120" t="s">
        <v>86</v>
      </c>
      <c r="B63" s="28">
        <v>1041</v>
      </c>
      <c r="C63" s="211"/>
      <c r="D63" s="211"/>
      <c r="E63" s="211"/>
      <c r="F63" s="211">
        <f t="shared" si="10"/>
        <v>0</v>
      </c>
      <c r="G63" s="211"/>
      <c r="H63" s="211"/>
      <c r="I63" s="211"/>
      <c r="J63" s="211"/>
      <c r="K63" s="241"/>
    </row>
    <row r="64" spans="1:11" s="72" customFormat="1" ht="27.75" customHeight="1">
      <c r="A64" s="120" t="s">
        <v>87</v>
      </c>
      <c r="B64" s="28">
        <v>1042</v>
      </c>
      <c r="C64" s="211"/>
      <c r="D64" s="211">
        <v>71538.100000000006</v>
      </c>
      <c r="E64" s="211">
        <v>71191.899999999994</v>
      </c>
      <c r="F64" s="211">
        <f t="shared" si="10"/>
        <v>25884.300000000003</v>
      </c>
      <c r="G64" s="211">
        <v>21017.4</v>
      </c>
      <c r="H64" s="211">
        <v>1447.8</v>
      </c>
      <c r="I64" s="211">
        <v>798.4</v>
      </c>
      <c r="J64" s="211">
        <v>2620.6999999999998</v>
      </c>
      <c r="K64" s="241"/>
    </row>
    <row r="65" spans="1:11" s="37" customFormat="1" ht="47.25" customHeight="1">
      <c r="A65" s="148" t="s">
        <v>29</v>
      </c>
      <c r="B65" s="93">
        <v>1030</v>
      </c>
      <c r="C65" s="210">
        <f t="shared" ref="C65" si="13">SUM(C66:C70)</f>
        <v>0</v>
      </c>
      <c r="D65" s="210">
        <f t="shared" ref="D65:J65" si="14">SUM(D66:D70)</f>
        <v>-20222.7</v>
      </c>
      <c r="E65" s="210">
        <f>SUM(E66:E70)</f>
        <v>-19459.8</v>
      </c>
      <c r="F65" s="210">
        <f t="shared" si="10"/>
        <v>-23923.4</v>
      </c>
      <c r="G65" s="210">
        <f t="shared" si="14"/>
        <v>-5958.9</v>
      </c>
      <c r="H65" s="210">
        <f t="shared" si="14"/>
        <v>-5989.4</v>
      </c>
      <c r="I65" s="210">
        <f t="shared" si="14"/>
        <v>-5985.7</v>
      </c>
      <c r="J65" s="210">
        <f t="shared" si="14"/>
        <v>-5989.4</v>
      </c>
      <c r="K65" s="242"/>
    </row>
    <row r="66" spans="1:11" s="72" customFormat="1" ht="27.75" customHeight="1">
      <c r="A66" s="120" t="s">
        <v>153</v>
      </c>
      <c r="B66" s="28">
        <v>1031</v>
      </c>
      <c r="C66" s="211" t="s">
        <v>67</v>
      </c>
      <c r="D66" s="211" t="s">
        <v>67</v>
      </c>
      <c r="E66" s="211" t="s">
        <v>67</v>
      </c>
      <c r="F66" s="211">
        <f t="shared" si="10"/>
        <v>0</v>
      </c>
      <c r="G66" s="211" t="s">
        <v>67</v>
      </c>
      <c r="H66" s="211" t="s">
        <v>67</v>
      </c>
      <c r="I66" s="211" t="s">
        <v>67</v>
      </c>
      <c r="J66" s="211" t="s">
        <v>67</v>
      </c>
      <c r="K66" s="241"/>
    </row>
    <row r="67" spans="1:11" s="72" customFormat="1" ht="27.75" customHeight="1">
      <c r="A67" s="120" t="s">
        <v>1</v>
      </c>
      <c r="B67" s="28">
        <v>1032</v>
      </c>
      <c r="C67" s="211" t="s">
        <v>67</v>
      </c>
      <c r="D67" s="211">
        <v>-15589.6</v>
      </c>
      <c r="E67" s="211">
        <v>-14903.3</v>
      </c>
      <c r="F67" s="211">
        <f t="shared" si="10"/>
        <v>-18815</v>
      </c>
      <c r="G67" s="211">
        <v>-4685</v>
      </c>
      <c r="H67" s="211">
        <v>-4710</v>
      </c>
      <c r="I67" s="211">
        <v>-4710</v>
      </c>
      <c r="J67" s="211">
        <v>-4710</v>
      </c>
      <c r="K67" s="241"/>
    </row>
    <row r="68" spans="1:11" s="72" customFormat="1" ht="27.75" customHeight="1">
      <c r="A68" s="120" t="s">
        <v>2</v>
      </c>
      <c r="B68" s="28">
        <v>1033</v>
      </c>
      <c r="C68" s="211" t="s">
        <v>67</v>
      </c>
      <c r="D68" s="211">
        <v>-3414.1</v>
      </c>
      <c r="E68" s="211">
        <v>-3351.8</v>
      </c>
      <c r="F68" s="211">
        <f t="shared" si="10"/>
        <v>-4116.5</v>
      </c>
      <c r="G68" s="211">
        <v>-1025</v>
      </c>
      <c r="H68" s="211">
        <v>-1030.5</v>
      </c>
      <c r="I68" s="211">
        <v>-1030.5</v>
      </c>
      <c r="J68" s="211">
        <v>-1030.5</v>
      </c>
      <c r="K68" s="241"/>
    </row>
    <row r="69" spans="1:11" s="72" customFormat="1" ht="27.75" customHeight="1">
      <c r="A69" s="120" t="s">
        <v>3</v>
      </c>
      <c r="B69" s="28">
        <v>1034</v>
      </c>
      <c r="C69" s="211" t="s">
        <v>67</v>
      </c>
      <c r="D69" s="211" t="s">
        <v>67</v>
      </c>
      <c r="E69" s="211" t="s">
        <v>67</v>
      </c>
      <c r="F69" s="211">
        <f t="shared" si="10"/>
        <v>0</v>
      </c>
      <c r="G69" s="211" t="s">
        <v>67</v>
      </c>
      <c r="H69" s="211" t="s">
        <v>67</v>
      </c>
      <c r="I69" s="211" t="s">
        <v>67</v>
      </c>
      <c r="J69" s="211" t="s">
        <v>67</v>
      </c>
      <c r="K69" s="241"/>
    </row>
    <row r="70" spans="1:11" s="72" customFormat="1" ht="27.75" customHeight="1">
      <c r="A70" s="120" t="s">
        <v>160</v>
      </c>
      <c r="B70" s="28">
        <v>1035</v>
      </c>
      <c r="C70" s="211" t="s">
        <v>67</v>
      </c>
      <c r="D70" s="211">
        <v>-1219</v>
      </c>
      <c r="E70" s="211">
        <v>-1204.7</v>
      </c>
      <c r="F70" s="211">
        <f t="shared" si="10"/>
        <v>-991.9</v>
      </c>
      <c r="G70" s="211">
        <v>-248.9</v>
      </c>
      <c r="H70" s="211">
        <v>-248.9</v>
      </c>
      <c r="I70" s="211">
        <v>-245.2</v>
      </c>
      <c r="J70" s="211">
        <v>-248.9</v>
      </c>
      <c r="K70" s="241"/>
    </row>
    <row r="71" spans="1:11" ht="47.25" customHeight="1">
      <c r="A71" s="148" t="s">
        <v>0</v>
      </c>
      <c r="B71" s="28">
        <v>1100</v>
      </c>
      <c r="C71" s="210">
        <f t="shared" ref="C71" si="15">SUM(C48,C55,C56,C62,C65)</f>
        <v>0</v>
      </c>
      <c r="D71" s="210">
        <f t="shared" ref="D71:G71" si="16">SUM(D48,D55,D56,D62,D65)</f>
        <v>-24773.200000000001</v>
      </c>
      <c r="E71" s="210">
        <f>SUM(E48,E55,E56,E62,E65)</f>
        <v>-1221.7999999999993</v>
      </c>
      <c r="F71" s="210">
        <f>SUM(G71:J71)</f>
        <v>-1222.6999999999935</v>
      </c>
      <c r="G71" s="210">
        <f t="shared" si="16"/>
        <v>-305.49999999999818</v>
      </c>
      <c r="H71" s="210">
        <f>SUM(H55,H56,H62,H65)</f>
        <v>-305.59999999999764</v>
      </c>
      <c r="I71" s="210">
        <f>SUM(I55,I56,I62,I65)</f>
        <v>-305.69999999999982</v>
      </c>
      <c r="J71" s="210">
        <f>SUM(J55,J56,J62,J65)</f>
        <v>-305.89999999999782</v>
      </c>
      <c r="K71" s="242">
        <f>SUM(K55:K65)</f>
        <v>0</v>
      </c>
    </row>
    <row r="72" spans="1:11" ht="27.75" customHeight="1">
      <c r="A72" s="148" t="s">
        <v>156</v>
      </c>
      <c r="B72" s="93">
        <v>1130</v>
      </c>
      <c r="C72" s="210"/>
      <c r="D72" s="210"/>
      <c r="E72" s="210"/>
      <c r="F72" s="210">
        <f t="shared" si="10"/>
        <v>0</v>
      </c>
      <c r="G72" s="210"/>
      <c r="H72" s="210"/>
      <c r="I72" s="210"/>
      <c r="J72" s="210"/>
      <c r="K72" s="241"/>
    </row>
    <row r="73" spans="1:11" ht="27.75" customHeight="1">
      <c r="A73" s="149" t="s">
        <v>157</v>
      </c>
      <c r="B73" s="93">
        <v>1140</v>
      </c>
      <c r="C73" s="211" t="s">
        <v>67</v>
      </c>
      <c r="D73" s="211" t="s">
        <v>67</v>
      </c>
      <c r="E73" s="211" t="s">
        <v>67</v>
      </c>
      <c r="F73" s="211">
        <f t="shared" si="10"/>
        <v>0</v>
      </c>
      <c r="G73" s="211" t="s">
        <v>67</v>
      </c>
      <c r="H73" s="211" t="s">
        <v>67</v>
      </c>
      <c r="I73" s="211" t="s">
        <v>67</v>
      </c>
      <c r="J73" s="211" t="s">
        <v>67</v>
      </c>
      <c r="K73" s="241"/>
    </row>
    <row r="74" spans="1:11" ht="27.75" customHeight="1">
      <c r="A74" s="148" t="s">
        <v>158</v>
      </c>
      <c r="B74" s="93">
        <v>1150</v>
      </c>
      <c r="C74" s="211"/>
      <c r="D74" s="210">
        <v>24773.200000000001</v>
      </c>
      <c r="E74" s="210">
        <v>1221.8</v>
      </c>
      <c r="F74" s="210">
        <f t="shared" si="10"/>
        <v>1222.6999999999998</v>
      </c>
      <c r="G74" s="207">
        <v>305.5</v>
      </c>
      <c r="H74" s="207">
        <v>305.60000000000002</v>
      </c>
      <c r="I74" s="218">
        <v>305.7</v>
      </c>
      <c r="J74" s="218">
        <v>305.89999999999998</v>
      </c>
      <c r="K74" s="241"/>
    </row>
    <row r="75" spans="1:11" ht="27.75" customHeight="1">
      <c r="A75" s="148" t="s">
        <v>159</v>
      </c>
      <c r="B75" s="93">
        <v>1160</v>
      </c>
      <c r="C75" s="211" t="s">
        <v>67</v>
      </c>
      <c r="D75" s="210" t="s">
        <v>67</v>
      </c>
      <c r="E75" s="211" t="s">
        <v>67</v>
      </c>
      <c r="F75" s="210">
        <f t="shared" si="10"/>
        <v>0</v>
      </c>
      <c r="G75" s="211" t="s">
        <v>67</v>
      </c>
      <c r="H75" s="211" t="s">
        <v>67</v>
      </c>
      <c r="I75" s="211" t="s">
        <v>67</v>
      </c>
      <c r="J75" s="211" t="s">
        <v>67</v>
      </c>
      <c r="K75" s="241"/>
    </row>
    <row r="76" spans="1:11" ht="28.5" customHeight="1">
      <c r="A76" s="148" t="s">
        <v>33</v>
      </c>
      <c r="B76" s="93">
        <v>1170</v>
      </c>
      <c r="C76" s="210">
        <f>SUM(C71, C72:C75)</f>
        <v>0</v>
      </c>
      <c r="D76" s="210">
        <f>SUM(D71, D72:D75)</f>
        <v>0</v>
      </c>
      <c r="E76" s="210">
        <f>SUM(E71, E72:E75)</f>
        <v>0</v>
      </c>
      <c r="F76" s="210">
        <f t="shared" si="10"/>
        <v>6.3664629124104977E-12</v>
      </c>
      <c r="G76" s="210">
        <f>SUM(G71, G72:G75)</f>
        <v>1.8189894035458565E-12</v>
      </c>
      <c r="H76" s="210">
        <f>SUM(H71, H72:H75)</f>
        <v>2.3874235921539366E-12</v>
      </c>
      <c r="I76" s="210">
        <f>SUM(I71, I72:I75)</f>
        <v>0</v>
      </c>
      <c r="J76" s="210">
        <f>SUM(J71, J72:J75)</f>
        <v>2.1600499167107046E-12</v>
      </c>
      <c r="K76" s="242">
        <f>SUM(K71, K72:K75)</f>
        <v>0</v>
      </c>
    </row>
    <row r="77" spans="1:11" ht="27.75" customHeight="1">
      <c r="A77" s="149" t="s">
        <v>69</v>
      </c>
      <c r="B77" s="28">
        <v>1180</v>
      </c>
      <c r="C77" s="211" t="s">
        <v>67</v>
      </c>
      <c r="D77" s="211" t="s">
        <v>67</v>
      </c>
      <c r="E77" s="211" t="s">
        <v>67</v>
      </c>
      <c r="F77" s="211">
        <f t="shared" si="10"/>
        <v>0</v>
      </c>
      <c r="G77" s="211" t="s">
        <v>67</v>
      </c>
      <c r="H77" s="211" t="s">
        <v>67</v>
      </c>
      <c r="I77" s="211" t="s">
        <v>67</v>
      </c>
      <c r="J77" s="211" t="s">
        <v>67</v>
      </c>
      <c r="K77" s="241"/>
    </row>
    <row r="78" spans="1:11" ht="27" customHeight="1">
      <c r="A78" s="149" t="s">
        <v>70</v>
      </c>
      <c r="B78" s="28">
        <v>1181</v>
      </c>
      <c r="C78" s="211"/>
      <c r="D78" s="211"/>
      <c r="E78" s="211"/>
      <c r="F78" s="211">
        <f t="shared" si="10"/>
        <v>0</v>
      </c>
      <c r="G78" s="211"/>
      <c r="H78" s="211"/>
      <c r="I78" s="211"/>
      <c r="J78" s="211"/>
      <c r="K78" s="241"/>
    </row>
    <row r="79" spans="1:11" s="37" customFormat="1" ht="28.5" customHeight="1">
      <c r="A79" s="148" t="s">
        <v>107</v>
      </c>
      <c r="B79" s="93">
        <v>1200</v>
      </c>
      <c r="C79" s="210">
        <f>SUM(C76:C78)</f>
        <v>0</v>
      </c>
      <c r="D79" s="210">
        <f>SUM(D76:D78)</f>
        <v>0</v>
      </c>
      <c r="E79" s="210">
        <f>SUM(E76:E78)</f>
        <v>0</v>
      </c>
      <c r="F79" s="210">
        <f t="shared" si="10"/>
        <v>6.3664629124104977E-12</v>
      </c>
      <c r="G79" s="210">
        <f>SUM(G76:G78)</f>
        <v>1.8189894035458565E-12</v>
      </c>
      <c r="H79" s="210">
        <f>SUM(H76:H78)</f>
        <v>2.3874235921539366E-12</v>
      </c>
      <c r="I79" s="210">
        <f>SUM(I76:I78)</f>
        <v>0</v>
      </c>
      <c r="J79" s="210">
        <f>SUM(J76:J78)</f>
        <v>2.1600499167107046E-12</v>
      </c>
      <c r="K79" s="242">
        <f>SUM(K76:K78)</f>
        <v>0</v>
      </c>
    </row>
    <row r="80" spans="1:11" ht="35.25" customHeight="1">
      <c r="A80" s="149" t="s">
        <v>109</v>
      </c>
      <c r="B80" s="28">
        <v>1201</v>
      </c>
      <c r="C80" s="211"/>
      <c r="D80" s="211"/>
      <c r="E80" s="211"/>
      <c r="F80" s="211">
        <f t="shared" si="10"/>
        <v>0</v>
      </c>
      <c r="G80" s="211"/>
      <c r="H80" s="211"/>
      <c r="I80" s="211"/>
      <c r="J80" s="211"/>
      <c r="K80" s="241"/>
    </row>
    <row r="81" spans="1:11" ht="33" customHeight="1">
      <c r="A81" s="149" t="s">
        <v>110</v>
      </c>
      <c r="B81" s="28">
        <v>1202</v>
      </c>
      <c r="C81" s="211" t="s">
        <v>67</v>
      </c>
      <c r="D81" s="211" t="s">
        <v>67</v>
      </c>
      <c r="E81" s="211" t="s">
        <v>67</v>
      </c>
      <c r="F81" s="211">
        <f t="shared" si="10"/>
        <v>0</v>
      </c>
      <c r="G81" s="211" t="s">
        <v>67</v>
      </c>
      <c r="H81" s="211" t="s">
        <v>67</v>
      </c>
      <c r="I81" s="211" t="s">
        <v>67</v>
      </c>
      <c r="J81" s="211" t="s">
        <v>67</v>
      </c>
      <c r="K81" s="241"/>
    </row>
    <row r="82" spans="1:11" s="37" customFormat="1" ht="33" customHeight="1">
      <c r="A82" s="148" t="s">
        <v>209</v>
      </c>
      <c r="B82" s="93">
        <v>1210</v>
      </c>
      <c r="C82" s="210">
        <f t="shared" ref="C82" si="17">SUM(C48,C62,C72,C74,C78)</f>
        <v>0</v>
      </c>
      <c r="D82" s="210">
        <f t="shared" ref="D82:J82" si="18">SUM(D48,D62,D72,D74,D78)</f>
        <v>96311.3</v>
      </c>
      <c r="E82" s="210">
        <f>SUM(E48,E62,E72,E74,E78)</f>
        <v>72413.7</v>
      </c>
      <c r="F82" s="210">
        <f t="shared" si="10"/>
        <v>80909.900000000009</v>
      </c>
      <c r="G82" s="210">
        <f t="shared" si="18"/>
        <v>21322.9</v>
      </c>
      <c r="H82" s="210">
        <f t="shared" si="18"/>
        <v>19647.599999999999</v>
      </c>
      <c r="I82" s="210">
        <f t="shared" si="18"/>
        <v>19077.400000000001</v>
      </c>
      <c r="J82" s="210">
        <f t="shared" si="18"/>
        <v>20862.000000000004</v>
      </c>
      <c r="K82" s="242"/>
    </row>
    <row r="83" spans="1:11" s="37" customFormat="1" ht="33" customHeight="1">
      <c r="A83" s="148" t="s">
        <v>210</v>
      </c>
      <c r="B83" s="93">
        <v>1220</v>
      </c>
      <c r="C83" s="210">
        <f t="shared" ref="C83" si="19">SUM(C49,C56,C65,C73,C75,C77)</f>
        <v>0</v>
      </c>
      <c r="D83" s="210">
        <f t="shared" ref="D83:J83" si="20">SUM(D49,D56,D65,D73,D75,D77)</f>
        <v>-96311.3</v>
      </c>
      <c r="E83" s="210">
        <f>SUM(E49,E56,E65,E73,E75,E77)</f>
        <v>-72413.7</v>
      </c>
      <c r="F83" s="210">
        <f t="shared" si="10"/>
        <v>-80909.899999999994</v>
      </c>
      <c r="G83" s="210">
        <f t="shared" si="20"/>
        <v>-21322.9</v>
      </c>
      <c r="H83" s="210">
        <f t="shared" si="20"/>
        <v>-19647.599999999999</v>
      </c>
      <c r="I83" s="210">
        <f t="shared" si="20"/>
        <v>-19077.399999999998</v>
      </c>
      <c r="J83" s="210">
        <f t="shared" si="20"/>
        <v>-20862</v>
      </c>
      <c r="K83" s="242"/>
    </row>
    <row r="84" spans="1:11" ht="24.95" customHeight="1">
      <c r="A84" s="351" t="s">
        <v>189</v>
      </c>
      <c r="B84" s="351"/>
      <c r="C84" s="351"/>
      <c r="D84" s="351"/>
      <c r="E84" s="351"/>
      <c r="F84" s="351"/>
      <c r="G84" s="351"/>
      <c r="H84" s="351"/>
      <c r="I84" s="351"/>
      <c r="J84" s="351"/>
      <c r="K84" s="351"/>
    </row>
    <row r="85" spans="1:11" ht="69" customHeight="1">
      <c r="A85" s="150" t="s">
        <v>341</v>
      </c>
      <c r="B85" s="93">
        <v>2110</v>
      </c>
      <c r="C85" s="210">
        <f>SUM(C86:C89)</f>
        <v>0</v>
      </c>
      <c r="D85" s="210">
        <f t="shared" ref="D85:J85" si="21">SUM(D86:D89)</f>
        <v>-702.7</v>
      </c>
      <c r="E85" s="210">
        <f t="shared" si="21"/>
        <v>-694.3</v>
      </c>
      <c r="F85" s="210">
        <f>SUM(G85:J85)</f>
        <v>-780.7</v>
      </c>
      <c r="G85" s="210">
        <f t="shared" si="21"/>
        <v>-191.3</v>
      </c>
      <c r="H85" s="210">
        <f t="shared" si="21"/>
        <v>-196</v>
      </c>
      <c r="I85" s="210">
        <f t="shared" si="21"/>
        <v>-196.2</v>
      </c>
      <c r="J85" s="210">
        <f t="shared" si="21"/>
        <v>-197.2</v>
      </c>
      <c r="K85" s="35"/>
    </row>
    <row r="86" spans="1:11" s="72" customFormat="1" ht="47.25" customHeight="1">
      <c r="A86" s="120" t="s">
        <v>123</v>
      </c>
      <c r="B86" s="28">
        <v>2111</v>
      </c>
      <c r="C86" s="211" t="s">
        <v>67</v>
      </c>
      <c r="D86" s="211" t="s">
        <v>67</v>
      </c>
      <c r="E86" s="211" t="s">
        <v>67</v>
      </c>
      <c r="F86" s="210">
        <f t="shared" ref="F86:F101" si="22">SUM(G86:J86)</f>
        <v>0</v>
      </c>
      <c r="G86" s="211" t="s">
        <v>67</v>
      </c>
      <c r="H86" s="211" t="s">
        <v>67</v>
      </c>
      <c r="I86" s="211" t="s">
        <v>67</v>
      </c>
      <c r="J86" s="211" t="s">
        <v>67</v>
      </c>
      <c r="K86" s="35"/>
    </row>
    <row r="87" spans="1:11" s="72" customFormat="1" ht="51" customHeight="1">
      <c r="A87" s="151" t="s">
        <v>124</v>
      </c>
      <c r="B87" s="28">
        <v>2112</v>
      </c>
      <c r="C87" s="211" t="s">
        <v>67</v>
      </c>
      <c r="D87" s="211" t="s">
        <v>67</v>
      </c>
      <c r="E87" s="211" t="s">
        <v>67</v>
      </c>
      <c r="F87" s="210">
        <f t="shared" si="22"/>
        <v>0</v>
      </c>
      <c r="G87" s="211" t="s">
        <v>67</v>
      </c>
      <c r="H87" s="211" t="s">
        <v>67</v>
      </c>
      <c r="I87" s="211" t="s">
        <v>67</v>
      </c>
      <c r="J87" s="211" t="s">
        <v>67</v>
      </c>
      <c r="K87" s="35"/>
    </row>
    <row r="88" spans="1:11" s="72" customFormat="1" ht="33.75" customHeight="1">
      <c r="A88" s="120" t="s">
        <v>132</v>
      </c>
      <c r="B88" s="28">
        <v>2113</v>
      </c>
      <c r="C88" s="211" t="s">
        <v>67</v>
      </c>
      <c r="D88" s="211">
        <v>-702.7</v>
      </c>
      <c r="E88" s="211">
        <v>-694.3</v>
      </c>
      <c r="F88" s="211">
        <f t="shared" si="22"/>
        <v>-780.7</v>
      </c>
      <c r="G88" s="211">
        <v>-191.3</v>
      </c>
      <c r="H88" s="211">
        <v>-196</v>
      </c>
      <c r="I88" s="211">
        <v>-196.2</v>
      </c>
      <c r="J88" s="211">
        <v>-197.2</v>
      </c>
      <c r="K88" s="35"/>
    </row>
    <row r="89" spans="1:11" s="72" customFormat="1" ht="33" customHeight="1">
      <c r="A89" s="120" t="s">
        <v>102</v>
      </c>
      <c r="B89" s="28">
        <v>2114</v>
      </c>
      <c r="C89" s="211" t="s">
        <v>67</v>
      </c>
      <c r="D89" s="211" t="s">
        <v>67</v>
      </c>
      <c r="E89" s="211" t="s">
        <v>67</v>
      </c>
      <c r="F89" s="210">
        <f t="shared" si="22"/>
        <v>0</v>
      </c>
      <c r="G89" s="211" t="s">
        <v>67</v>
      </c>
      <c r="H89" s="211" t="s">
        <v>67</v>
      </c>
      <c r="I89" s="211" t="s">
        <v>67</v>
      </c>
      <c r="J89" s="211" t="s">
        <v>67</v>
      </c>
      <c r="K89" s="35"/>
    </row>
    <row r="90" spans="1:11" ht="43.5" customHeight="1">
      <c r="A90" s="152" t="s">
        <v>129</v>
      </c>
      <c r="B90" s="196">
        <v>2120</v>
      </c>
      <c r="C90" s="210">
        <f>SUM(C91:C96)</f>
        <v>0</v>
      </c>
      <c r="D90" s="210">
        <f>SUM(D91:D96)</f>
        <v>-8432</v>
      </c>
      <c r="E90" s="210">
        <f>SUM(E91:E96)</f>
        <v>-8308.5</v>
      </c>
      <c r="F90" s="210">
        <f t="shared" si="22"/>
        <v>-9368.7000000000007</v>
      </c>
      <c r="G90" s="210">
        <f>SUM(G91:G96)</f>
        <v>-2289</v>
      </c>
      <c r="H90" s="210">
        <f>SUM(H91:H96)</f>
        <v>-2358.1999999999998</v>
      </c>
      <c r="I90" s="210">
        <f>SUM(I91:I96)</f>
        <v>-2360.9</v>
      </c>
      <c r="J90" s="210">
        <f>SUM(J91:J96)</f>
        <v>-2360.6</v>
      </c>
      <c r="K90" s="35"/>
    </row>
    <row r="91" spans="1:11" s="72" customFormat="1" ht="36" customHeight="1">
      <c r="A91" s="151" t="s">
        <v>93</v>
      </c>
      <c r="B91" s="73">
        <v>2121</v>
      </c>
      <c r="C91" s="211" t="s">
        <v>67</v>
      </c>
      <c r="D91" s="211" t="s">
        <v>67</v>
      </c>
      <c r="E91" s="211" t="s">
        <v>67</v>
      </c>
      <c r="F91" s="210">
        <f t="shared" si="22"/>
        <v>0</v>
      </c>
      <c r="G91" s="211" t="s">
        <v>67</v>
      </c>
      <c r="H91" s="211" t="s">
        <v>67</v>
      </c>
      <c r="I91" s="211" t="s">
        <v>67</v>
      </c>
      <c r="J91" s="211" t="s">
        <v>67</v>
      </c>
      <c r="K91" s="35"/>
    </row>
    <row r="92" spans="1:11" s="72" customFormat="1" ht="33.75" customHeight="1">
      <c r="A92" s="120" t="s">
        <v>31</v>
      </c>
      <c r="B92" s="73">
        <v>2122</v>
      </c>
      <c r="C92" s="211" t="s">
        <v>67</v>
      </c>
      <c r="D92" s="211">
        <v>-8432</v>
      </c>
      <c r="E92" s="211">
        <v>-8308.5</v>
      </c>
      <c r="F92" s="211">
        <f t="shared" si="22"/>
        <v>-9368.7000000000007</v>
      </c>
      <c r="G92" s="211">
        <v>-2289</v>
      </c>
      <c r="H92" s="211">
        <v>-2358.1999999999998</v>
      </c>
      <c r="I92" s="211">
        <v>-2360.9</v>
      </c>
      <c r="J92" s="211">
        <v>-2360.6</v>
      </c>
      <c r="K92" s="35"/>
    </row>
    <row r="93" spans="1:11" s="72" customFormat="1" ht="31.5" customHeight="1">
      <c r="A93" s="120" t="s">
        <v>105</v>
      </c>
      <c r="B93" s="73">
        <v>2123</v>
      </c>
      <c r="C93" s="211" t="s">
        <v>67</v>
      </c>
      <c r="D93" s="211" t="s">
        <v>67</v>
      </c>
      <c r="E93" s="211" t="s">
        <v>67</v>
      </c>
      <c r="F93" s="210">
        <f t="shared" si="22"/>
        <v>0</v>
      </c>
      <c r="G93" s="211" t="s">
        <v>67</v>
      </c>
      <c r="H93" s="211" t="s">
        <v>67</v>
      </c>
      <c r="I93" s="211" t="s">
        <v>67</v>
      </c>
      <c r="J93" s="211" t="s">
        <v>67</v>
      </c>
      <c r="K93" s="35"/>
    </row>
    <row r="94" spans="1:11" s="72" customFormat="1" ht="31.5" customHeight="1">
      <c r="A94" s="120" t="s">
        <v>106</v>
      </c>
      <c r="B94" s="73">
        <v>2124</v>
      </c>
      <c r="C94" s="211" t="s">
        <v>67</v>
      </c>
      <c r="D94" s="211" t="s">
        <v>67</v>
      </c>
      <c r="E94" s="211" t="s">
        <v>67</v>
      </c>
      <c r="F94" s="210">
        <f t="shared" si="22"/>
        <v>0</v>
      </c>
      <c r="G94" s="211" t="s">
        <v>67</v>
      </c>
      <c r="H94" s="211" t="s">
        <v>67</v>
      </c>
      <c r="I94" s="211" t="s">
        <v>67</v>
      </c>
      <c r="J94" s="211" t="s">
        <v>67</v>
      </c>
      <c r="K94" s="35"/>
    </row>
    <row r="95" spans="1:11" s="72" customFormat="1" ht="92.25" customHeight="1">
      <c r="A95" s="120" t="s">
        <v>211</v>
      </c>
      <c r="B95" s="73">
        <v>2125</v>
      </c>
      <c r="C95" s="211" t="s">
        <v>67</v>
      </c>
      <c r="D95" s="211" t="s">
        <v>67</v>
      </c>
      <c r="E95" s="211" t="s">
        <v>67</v>
      </c>
      <c r="F95" s="210">
        <f t="shared" si="22"/>
        <v>0</v>
      </c>
      <c r="G95" s="211" t="s">
        <v>67</v>
      </c>
      <c r="H95" s="211" t="s">
        <v>67</v>
      </c>
      <c r="I95" s="211" t="s">
        <v>67</v>
      </c>
      <c r="J95" s="211" t="s">
        <v>67</v>
      </c>
      <c r="K95" s="35"/>
    </row>
    <row r="96" spans="1:11" s="72" customFormat="1" ht="29.25" customHeight="1">
      <c r="A96" s="120" t="s">
        <v>102</v>
      </c>
      <c r="B96" s="73">
        <v>2126</v>
      </c>
      <c r="C96" s="211" t="s">
        <v>67</v>
      </c>
      <c r="D96" s="211"/>
      <c r="E96" s="211"/>
      <c r="F96" s="210">
        <f t="shared" si="22"/>
        <v>0</v>
      </c>
      <c r="G96" s="211"/>
      <c r="H96" s="211"/>
      <c r="I96" s="211"/>
      <c r="J96" s="211"/>
      <c r="K96" s="35"/>
    </row>
    <row r="97" spans="1:11" ht="43.5" customHeight="1">
      <c r="A97" s="150" t="s">
        <v>130</v>
      </c>
      <c r="B97" s="196">
        <v>2130</v>
      </c>
      <c r="C97" s="210">
        <f>SUM(C98:C100)</f>
        <v>0</v>
      </c>
      <c r="D97" s="210">
        <f>SUM(D98:D100)</f>
        <v>-10443</v>
      </c>
      <c r="E97" s="210">
        <f t="shared" ref="E97:J97" si="23">SUM(E98:E100)</f>
        <v>-10558.1</v>
      </c>
      <c r="F97" s="210">
        <f t="shared" si="22"/>
        <v>-11951.300000000001</v>
      </c>
      <c r="G97" s="210">
        <f t="shared" si="23"/>
        <v>-2910.6</v>
      </c>
      <c r="H97" s="210">
        <f t="shared" si="23"/>
        <v>-2996.8999999999996</v>
      </c>
      <c r="I97" s="210">
        <f t="shared" si="23"/>
        <v>-3022.1</v>
      </c>
      <c r="J97" s="210">
        <f t="shared" si="23"/>
        <v>-3021.7000000000003</v>
      </c>
      <c r="K97" s="35"/>
    </row>
    <row r="98" spans="1:11" s="72" customFormat="1" ht="30.75" customHeight="1">
      <c r="A98" s="120" t="s">
        <v>103</v>
      </c>
      <c r="B98" s="73">
        <v>2131</v>
      </c>
      <c r="C98" s="211" t="s">
        <v>67</v>
      </c>
      <c r="D98" s="211" t="s">
        <v>67</v>
      </c>
      <c r="E98" s="211" t="s">
        <v>67</v>
      </c>
      <c r="F98" s="210">
        <f t="shared" si="22"/>
        <v>0</v>
      </c>
      <c r="G98" s="211" t="s">
        <v>67</v>
      </c>
      <c r="H98" s="211" t="s">
        <v>67</v>
      </c>
      <c r="I98" s="211" t="s">
        <v>67</v>
      </c>
      <c r="J98" s="211" t="s">
        <v>67</v>
      </c>
      <c r="K98" s="35"/>
    </row>
    <row r="99" spans="1:11" s="72" customFormat="1" ht="44.25" customHeight="1">
      <c r="A99" s="120" t="s">
        <v>104</v>
      </c>
      <c r="B99" s="73">
        <v>2132</v>
      </c>
      <c r="C99" s="211" t="s">
        <v>67</v>
      </c>
      <c r="D99" s="211">
        <v>-10015.5</v>
      </c>
      <c r="E99" s="211">
        <v>-10125.700000000001</v>
      </c>
      <c r="F99" s="211">
        <f t="shared" si="22"/>
        <v>-11431.3</v>
      </c>
      <c r="G99" s="211">
        <v>-2784.6</v>
      </c>
      <c r="H99" s="211">
        <v>-2865.7</v>
      </c>
      <c r="I99" s="211">
        <v>-2890.7</v>
      </c>
      <c r="J99" s="211">
        <v>-2890.3</v>
      </c>
      <c r="K99" s="35"/>
    </row>
    <row r="100" spans="1:11" s="72" customFormat="1" ht="41.25" customHeight="1">
      <c r="A100" s="120" t="s">
        <v>386</v>
      </c>
      <c r="B100" s="73">
        <v>2133</v>
      </c>
      <c r="C100" s="211" t="s">
        <v>67</v>
      </c>
      <c r="D100" s="211">
        <v>-427.5</v>
      </c>
      <c r="E100" s="211">
        <v>-432.4</v>
      </c>
      <c r="F100" s="211">
        <f t="shared" si="22"/>
        <v>-520</v>
      </c>
      <c r="G100" s="211">
        <v>-126</v>
      </c>
      <c r="H100" s="211">
        <v>-131.19999999999999</v>
      </c>
      <c r="I100" s="211">
        <v>-131.4</v>
      </c>
      <c r="J100" s="211">
        <v>-131.4</v>
      </c>
      <c r="K100" s="35"/>
    </row>
    <row r="101" spans="1:11" ht="33.75" customHeight="1">
      <c r="A101" s="152" t="s">
        <v>126</v>
      </c>
      <c r="B101" s="196">
        <v>2200</v>
      </c>
      <c r="C101" s="210">
        <f>SUM(C85+C90+C97)</f>
        <v>0</v>
      </c>
      <c r="D101" s="210">
        <f>SUM(D85+D90+D97)</f>
        <v>-19577.7</v>
      </c>
      <c r="E101" s="210">
        <f>SUM(E85+E90+E97)</f>
        <v>-19560.900000000001</v>
      </c>
      <c r="F101" s="210">
        <f t="shared" si="22"/>
        <v>-22100.7</v>
      </c>
      <c r="G101" s="210">
        <f>SUM(G85+G90+G97)</f>
        <v>-5390.9</v>
      </c>
      <c r="H101" s="210">
        <f>SUM(H85+H90+H97)</f>
        <v>-5551.0999999999995</v>
      </c>
      <c r="I101" s="210">
        <f>SUM(I85+I90+I97)</f>
        <v>-5579.2</v>
      </c>
      <c r="J101" s="210">
        <f>SUM(J85+J90+J97)</f>
        <v>-5579.5</v>
      </c>
      <c r="K101" s="35"/>
    </row>
    <row r="102" spans="1:11" ht="30.75" customHeight="1">
      <c r="A102" s="351" t="s">
        <v>190</v>
      </c>
      <c r="B102" s="351"/>
      <c r="C102" s="351"/>
      <c r="D102" s="351"/>
      <c r="E102" s="351"/>
      <c r="F102" s="351"/>
      <c r="G102" s="351"/>
      <c r="H102" s="351"/>
      <c r="I102" s="351"/>
      <c r="J102" s="351"/>
      <c r="K102" s="351"/>
    </row>
    <row r="103" spans="1:11" s="72" customFormat="1" ht="46.5" customHeight="1">
      <c r="A103" s="153" t="s">
        <v>44</v>
      </c>
      <c r="B103" s="196"/>
      <c r="C103" s="154"/>
      <c r="D103" s="154"/>
      <c r="E103" s="154"/>
      <c r="F103" s="154"/>
      <c r="G103" s="154"/>
      <c r="H103" s="154"/>
      <c r="I103" s="154"/>
      <c r="J103" s="154"/>
      <c r="K103" s="35"/>
    </row>
    <row r="104" spans="1:11" ht="42.75" customHeight="1">
      <c r="A104" s="148" t="s">
        <v>88</v>
      </c>
      <c r="B104" s="93">
        <v>3000</v>
      </c>
      <c r="C104" s="154">
        <f t="shared" ref="C104:J104" si="24">SUM(C105:C108)</f>
        <v>0</v>
      </c>
      <c r="D104" s="154">
        <f t="shared" si="24"/>
        <v>71538.100000000006</v>
      </c>
      <c r="E104" s="154">
        <f t="shared" si="24"/>
        <v>71191.899999999994</v>
      </c>
      <c r="F104" s="154">
        <f t="shared" si="24"/>
        <v>79687.199999999997</v>
      </c>
      <c r="G104" s="154">
        <f t="shared" si="24"/>
        <v>21017.399999999998</v>
      </c>
      <c r="H104" s="154">
        <f t="shared" si="24"/>
        <v>19342</v>
      </c>
      <c r="I104" s="154">
        <f t="shared" si="24"/>
        <v>18771.699999999997</v>
      </c>
      <c r="J104" s="154">
        <f t="shared" si="24"/>
        <v>20556.100000000002</v>
      </c>
      <c r="K104" s="35"/>
    </row>
    <row r="105" spans="1:11" s="72" customFormat="1" ht="45.75" customHeight="1">
      <c r="A105" s="149" t="s">
        <v>113</v>
      </c>
      <c r="B105" s="28">
        <v>3010</v>
      </c>
      <c r="C105" s="155"/>
      <c r="D105" s="155"/>
      <c r="E105" s="155"/>
      <c r="F105" s="107">
        <f t="shared" ref="F105:F110" si="25">SUM(G105:J105)</f>
        <v>53802.9</v>
      </c>
      <c r="G105" s="155">
        <v>0</v>
      </c>
      <c r="H105" s="107">
        <v>17894.2</v>
      </c>
      <c r="I105" s="107">
        <v>17973.3</v>
      </c>
      <c r="J105" s="352">
        <v>17935.400000000001</v>
      </c>
      <c r="K105" s="352"/>
    </row>
    <row r="106" spans="1:11" s="72" customFormat="1" ht="34.5" customHeight="1">
      <c r="A106" s="149" t="s">
        <v>114</v>
      </c>
      <c r="B106" s="28">
        <v>3020</v>
      </c>
      <c r="C106" s="155"/>
      <c r="D106" s="155">
        <v>71168.5</v>
      </c>
      <c r="E106" s="155">
        <v>70821.399999999994</v>
      </c>
      <c r="F106" s="107">
        <f t="shared" si="25"/>
        <v>25508.799999999996</v>
      </c>
      <c r="G106" s="155">
        <v>20923.8</v>
      </c>
      <c r="H106" s="155">
        <v>1356.1</v>
      </c>
      <c r="I106" s="155">
        <v>707.1</v>
      </c>
      <c r="J106" s="155">
        <v>2521.8000000000002</v>
      </c>
      <c r="K106" s="35"/>
    </row>
    <row r="107" spans="1:11" ht="42" customHeight="1">
      <c r="A107" s="156" t="s">
        <v>135</v>
      </c>
      <c r="B107" s="28">
        <v>3030</v>
      </c>
      <c r="C107" s="155"/>
      <c r="D107" s="155"/>
      <c r="E107" s="155"/>
      <c r="F107" s="155"/>
      <c r="G107" s="155"/>
      <c r="H107" s="155"/>
      <c r="I107" s="155"/>
      <c r="J107" s="155"/>
      <c r="K107" s="35" t="s">
        <v>56</v>
      </c>
    </row>
    <row r="108" spans="1:11" ht="33" customHeight="1">
      <c r="A108" s="120" t="s">
        <v>133</v>
      </c>
      <c r="B108" s="28">
        <v>3040</v>
      </c>
      <c r="C108" s="155"/>
      <c r="D108" s="155">
        <v>369.6</v>
      </c>
      <c r="E108" s="155">
        <v>370.5</v>
      </c>
      <c r="F108" s="107">
        <f t="shared" si="25"/>
        <v>375.5</v>
      </c>
      <c r="G108" s="114">
        <v>93.6</v>
      </c>
      <c r="H108" s="114">
        <v>91.7</v>
      </c>
      <c r="I108" s="114">
        <v>91.3</v>
      </c>
      <c r="J108" s="114">
        <v>98.9</v>
      </c>
      <c r="K108" s="35" t="s">
        <v>56</v>
      </c>
    </row>
    <row r="109" spans="1:11" ht="45" customHeight="1">
      <c r="A109" s="148" t="s">
        <v>89</v>
      </c>
      <c r="B109" s="93">
        <v>3100</v>
      </c>
      <c r="C109" s="154">
        <f t="shared" ref="C109:J109" si="26">SUM(C110:C112,C120,C121)</f>
        <v>0</v>
      </c>
      <c r="D109" s="154">
        <f>SUM(D110:D112,D120,D121)</f>
        <v>-71538.100000000006</v>
      </c>
      <c r="E109" s="154">
        <f>SUM(E110:E112,E120,E121)</f>
        <v>-71169.7</v>
      </c>
      <c r="F109" s="154">
        <f t="shared" si="26"/>
        <v>-79740.7</v>
      </c>
      <c r="G109" s="154">
        <f t="shared" si="26"/>
        <v>-21070.9</v>
      </c>
      <c r="H109" s="154">
        <f t="shared" si="26"/>
        <v>-19342</v>
      </c>
      <c r="I109" s="154">
        <f t="shared" si="26"/>
        <v>-18771.7</v>
      </c>
      <c r="J109" s="154">
        <f t="shared" si="26"/>
        <v>-20556.099999999999</v>
      </c>
      <c r="K109" s="35" t="s">
        <v>56</v>
      </c>
    </row>
    <row r="110" spans="1:11" s="72" customFormat="1" ht="42" customHeight="1">
      <c r="A110" s="120" t="s">
        <v>90</v>
      </c>
      <c r="B110" s="28">
        <v>3110</v>
      </c>
      <c r="C110" s="154"/>
      <c r="D110" s="155">
        <v>-14678.1</v>
      </c>
      <c r="E110" s="155">
        <v>-14757.4</v>
      </c>
      <c r="F110" s="107">
        <f t="shared" si="25"/>
        <v>-16260.2</v>
      </c>
      <c r="G110" s="155">
        <v>-5559.1</v>
      </c>
      <c r="H110" s="155">
        <v>-3378.4</v>
      </c>
      <c r="I110" s="155">
        <v>-2768</v>
      </c>
      <c r="J110" s="155">
        <v>-4554.7</v>
      </c>
      <c r="K110" s="35"/>
    </row>
    <row r="111" spans="1:11" s="72" customFormat="1" ht="31.5" customHeight="1">
      <c r="A111" s="120" t="s">
        <v>91</v>
      </c>
      <c r="B111" s="28">
        <v>3120</v>
      </c>
      <c r="C111" s="154"/>
      <c r="D111" s="313">
        <v>-37282.300000000003</v>
      </c>
      <c r="E111" s="313">
        <v>-36851.4</v>
      </c>
      <c r="F111" s="81">
        <f t="shared" ref="F111" si="27">SUM(G111:J111)</f>
        <v>-41379.800000000003</v>
      </c>
      <c r="G111" s="313">
        <v>-10120.9</v>
      </c>
      <c r="H111" s="313">
        <v>-10412.5</v>
      </c>
      <c r="I111" s="313">
        <v>-10424.5</v>
      </c>
      <c r="J111" s="313">
        <v>-10421.9</v>
      </c>
      <c r="K111" s="35"/>
    </row>
    <row r="112" spans="1:11" s="72" customFormat="1" ht="48.75" customHeight="1">
      <c r="A112" s="126" t="s">
        <v>92</v>
      </c>
      <c r="B112" s="95">
        <v>3130</v>
      </c>
      <c r="C112" s="157">
        <f t="shared" ref="C112:J112" si="28">SUM(C113:C119)</f>
        <v>0</v>
      </c>
      <c r="D112" s="157">
        <f>SUM(D113:D119)</f>
        <v>-19150.2</v>
      </c>
      <c r="E112" s="157">
        <f>SUM(E113:E119)</f>
        <v>-19128.5</v>
      </c>
      <c r="F112" s="157">
        <f t="shared" si="28"/>
        <v>-21580.7</v>
      </c>
      <c r="G112" s="157">
        <f t="shared" si="28"/>
        <v>-5264.9</v>
      </c>
      <c r="H112" s="157">
        <f t="shared" si="28"/>
        <v>-5419.9</v>
      </c>
      <c r="I112" s="157">
        <f t="shared" si="28"/>
        <v>-5447.7999999999993</v>
      </c>
      <c r="J112" s="157">
        <f t="shared" si="28"/>
        <v>-5448.1</v>
      </c>
      <c r="K112" s="35"/>
    </row>
    <row r="113" spans="1:11" s="102" customFormat="1" ht="27.75" customHeight="1">
      <c r="A113" s="120" t="s">
        <v>93</v>
      </c>
      <c r="B113" s="28">
        <v>3131</v>
      </c>
      <c r="C113" s="154"/>
      <c r="D113" s="154"/>
      <c r="E113" s="154"/>
      <c r="F113" s="154"/>
      <c r="G113" s="154"/>
      <c r="H113" s="154"/>
      <c r="I113" s="154"/>
      <c r="J113" s="154"/>
      <c r="K113" s="35"/>
    </row>
    <row r="114" spans="1:11" s="288" customFormat="1" ht="27.75" customHeight="1">
      <c r="A114" s="120" t="s">
        <v>94</v>
      </c>
      <c r="B114" s="28">
        <v>3132</v>
      </c>
      <c r="C114" s="154"/>
      <c r="D114" s="154"/>
      <c r="E114" s="154"/>
      <c r="F114" s="154"/>
      <c r="G114" s="154"/>
      <c r="H114" s="154"/>
      <c r="I114" s="154"/>
      <c r="J114" s="154"/>
      <c r="K114" s="35"/>
    </row>
    <row r="115" spans="1:11" s="288" customFormat="1" ht="27.75" customHeight="1">
      <c r="A115" s="120" t="s">
        <v>31</v>
      </c>
      <c r="B115" s="28">
        <v>3133</v>
      </c>
      <c r="C115" s="154"/>
      <c r="D115" s="154">
        <v>-8432</v>
      </c>
      <c r="E115" s="154">
        <v>-8308.5</v>
      </c>
      <c r="F115" s="154">
        <f t="shared" ref="F115" si="29">SUM(G115:J115)</f>
        <v>-9368.7000000000007</v>
      </c>
      <c r="G115" s="154">
        <v>-2289</v>
      </c>
      <c r="H115" s="154">
        <v>-2358.1999999999998</v>
      </c>
      <c r="I115" s="154">
        <v>-2360.9</v>
      </c>
      <c r="J115" s="154">
        <v>-2360.6</v>
      </c>
      <c r="K115" s="35"/>
    </row>
    <row r="116" spans="1:11" s="288" customFormat="1" ht="27.75" customHeight="1">
      <c r="A116" s="120" t="s">
        <v>105</v>
      </c>
      <c r="B116" s="28">
        <v>3134</v>
      </c>
      <c r="C116" s="154"/>
      <c r="D116" s="154"/>
      <c r="E116" s="154"/>
      <c r="F116" s="154"/>
      <c r="G116" s="154"/>
      <c r="H116" s="154"/>
      <c r="I116" s="154"/>
      <c r="J116" s="154"/>
      <c r="K116" s="35"/>
    </row>
    <row r="117" spans="1:11" s="288" customFormat="1" ht="27.75" customHeight="1">
      <c r="A117" s="120" t="s">
        <v>106</v>
      </c>
      <c r="B117" s="28">
        <v>3135</v>
      </c>
      <c r="C117" s="154"/>
      <c r="D117" s="154"/>
      <c r="E117" s="154"/>
      <c r="F117" s="154"/>
      <c r="G117" s="154"/>
      <c r="H117" s="154"/>
      <c r="I117" s="154"/>
      <c r="J117" s="154"/>
      <c r="K117" s="35"/>
    </row>
    <row r="118" spans="1:11" s="288" customFormat="1" ht="27.75" customHeight="1">
      <c r="A118" s="120" t="s">
        <v>132</v>
      </c>
      <c r="B118" s="28">
        <v>3136</v>
      </c>
      <c r="C118" s="154"/>
      <c r="D118" s="155">
        <v>-702.7</v>
      </c>
      <c r="E118" s="155">
        <v>-694.3</v>
      </c>
      <c r="F118" s="155">
        <f t="shared" ref="F118:F120" si="30">SUM(G118:J118)</f>
        <v>-780.7</v>
      </c>
      <c r="G118" s="155">
        <v>-191.3</v>
      </c>
      <c r="H118" s="155">
        <v>-196</v>
      </c>
      <c r="I118" s="155">
        <v>-196.2</v>
      </c>
      <c r="J118" s="155">
        <v>-197.2</v>
      </c>
      <c r="K118" s="35"/>
    </row>
    <row r="119" spans="1:11" s="72" customFormat="1" ht="50.25" customHeight="1">
      <c r="A119" s="120" t="s">
        <v>134</v>
      </c>
      <c r="B119" s="28">
        <v>3137</v>
      </c>
      <c r="C119" s="154"/>
      <c r="D119" s="155">
        <v>-10015.5</v>
      </c>
      <c r="E119" s="155">
        <v>-10125.700000000001</v>
      </c>
      <c r="F119" s="107">
        <f t="shared" si="30"/>
        <v>-11431.3</v>
      </c>
      <c r="G119" s="155">
        <v>-2784.6</v>
      </c>
      <c r="H119" s="155">
        <v>-2865.7</v>
      </c>
      <c r="I119" s="155">
        <v>-2890.7</v>
      </c>
      <c r="J119" s="155">
        <v>-2890.3</v>
      </c>
      <c r="K119" s="35"/>
    </row>
    <row r="120" spans="1:11" s="72" customFormat="1" ht="29.25" customHeight="1">
      <c r="A120" s="120" t="s">
        <v>324</v>
      </c>
      <c r="B120" s="28">
        <v>3138</v>
      </c>
      <c r="C120" s="154"/>
      <c r="D120" s="155">
        <v>-427.5</v>
      </c>
      <c r="E120" s="155">
        <v>-432.4</v>
      </c>
      <c r="F120" s="107">
        <f t="shared" si="30"/>
        <v>-520</v>
      </c>
      <c r="G120" s="155">
        <v>-126</v>
      </c>
      <c r="H120" s="155">
        <v>-131.19999999999999</v>
      </c>
      <c r="I120" s="155">
        <v>-131.4</v>
      </c>
      <c r="J120" s="155">
        <v>-131.4</v>
      </c>
      <c r="K120" s="35"/>
    </row>
    <row r="121" spans="1:11" ht="31.5" customHeight="1">
      <c r="A121" s="149" t="s">
        <v>112</v>
      </c>
      <c r="B121" s="28">
        <v>3139</v>
      </c>
      <c r="C121" s="155"/>
      <c r="D121" s="155"/>
      <c r="E121" s="155"/>
      <c r="F121" s="107">
        <f t="shared" ref="F121" si="31">SUM(G121:J121)</f>
        <v>0</v>
      </c>
      <c r="G121" s="107" t="s">
        <v>67</v>
      </c>
      <c r="H121" s="107" t="s">
        <v>67</v>
      </c>
      <c r="I121" s="107" t="s">
        <v>67</v>
      </c>
      <c r="J121" s="107" t="s">
        <v>67</v>
      </c>
      <c r="K121" s="35" t="s">
        <v>56</v>
      </c>
    </row>
    <row r="122" spans="1:11" ht="49.5" customHeight="1">
      <c r="A122" s="152" t="s">
        <v>71</v>
      </c>
      <c r="B122" s="196">
        <v>3160</v>
      </c>
      <c r="C122" s="154">
        <f t="shared" ref="C122:I122" si="32">SUM(C104,C109)</f>
        <v>0</v>
      </c>
      <c r="D122" s="154">
        <f>SUM(D104,D109)</f>
        <v>0</v>
      </c>
      <c r="E122" s="154">
        <f t="shared" si="32"/>
        <v>22.19999999999709</v>
      </c>
      <c r="F122" s="154">
        <f t="shared" si="32"/>
        <v>-53.5</v>
      </c>
      <c r="G122" s="154">
        <f t="shared" si="32"/>
        <v>-53.500000000003638</v>
      </c>
      <c r="H122" s="154">
        <f t="shared" si="32"/>
        <v>0</v>
      </c>
      <c r="I122" s="154">
        <f t="shared" si="32"/>
        <v>0</v>
      </c>
      <c r="J122" s="154">
        <f>SUM(J104,J109)</f>
        <v>0</v>
      </c>
      <c r="K122" s="35" t="s">
        <v>56</v>
      </c>
    </row>
    <row r="123" spans="1:11" s="72" customFormat="1" ht="46.5" customHeight="1">
      <c r="A123" s="153" t="s">
        <v>45</v>
      </c>
      <c r="B123" s="73"/>
      <c r="C123" s="155"/>
      <c r="D123" s="155"/>
      <c r="E123" s="155"/>
      <c r="F123" s="155"/>
      <c r="G123" s="155"/>
      <c r="H123" s="155"/>
      <c r="I123" s="155"/>
      <c r="J123" s="155"/>
      <c r="K123" s="35"/>
    </row>
    <row r="124" spans="1:11" s="72" customFormat="1" ht="43.5" customHeight="1">
      <c r="A124" s="152" t="s">
        <v>95</v>
      </c>
      <c r="B124" s="196">
        <v>3200</v>
      </c>
      <c r="C124" s="154">
        <f>C125</f>
        <v>0</v>
      </c>
      <c r="D124" s="154">
        <f t="shared" ref="D124:J124" si="33">D125</f>
        <v>56239.199999999997</v>
      </c>
      <c r="E124" s="329">
        <f>E125</f>
        <v>39778.400000000001</v>
      </c>
      <c r="F124" s="154">
        <f t="shared" si="33"/>
        <v>15750.7</v>
      </c>
      <c r="G124" s="154">
        <f t="shared" si="33"/>
        <v>15750.7</v>
      </c>
      <c r="H124" s="154">
        <f t="shared" si="33"/>
        <v>0</v>
      </c>
      <c r="I124" s="154">
        <f t="shared" si="33"/>
        <v>0</v>
      </c>
      <c r="J124" s="154">
        <f t="shared" si="33"/>
        <v>0</v>
      </c>
      <c r="K124" s="35"/>
    </row>
    <row r="125" spans="1:11" s="72" customFormat="1" ht="31.5" customHeight="1">
      <c r="A125" s="158" t="s">
        <v>187</v>
      </c>
      <c r="B125" s="73">
        <v>3210</v>
      </c>
      <c r="C125" s="155"/>
      <c r="D125" s="155">
        <v>56239.199999999997</v>
      </c>
      <c r="E125" s="330">
        <v>39778.400000000001</v>
      </c>
      <c r="F125" s="155">
        <f>G125+H125+I125+J125</f>
        <v>15750.7</v>
      </c>
      <c r="G125" s="155">
        <v>15750.7</v>
      </c>
      <c r="H125" s="155"/>
      <c r="I125" s="155"/>
      <c r="J125" s="155"/>
      <c r="K125" s="35"/>
    </row>
    <row r="126" spans="1:11" s="72" customFormat="1" ht="43.5" customHeight="1">
      <c r="A126" s="152" t="s">
        <v>96</v>
      </c>
      <c r="B126" s="196">
        <v>3255</v>
      </c>
      <c r="C126" s="154">
        <f t="shared" ref="C126:J126" si="34">SUM(C127,C134)</f>
        <v>0</v>
      </c>
      <c r="D126" s="154">
        <f t="shared" si="34"/>
        <v>-56239.200000000004</v>
      </c>
      <c r="E126" s="154">
        <f t="shared" si="34"/>
        <v>-39778.400000000001</v>
      </c>
      <c r="F126" s="154">
        <f>SUM(F127,F134)</f>
        <v>-15750.7</v>
      </c>
      <c r="G126" s="154">
        <f t="shared" si="34"/>
        <v>-15750.7</v>
      </c>
      <c r="H126" s="154">
        <f t="shared" si="34"/>
        <v>0</v>
      </c>
      <c r="I126" s="154">
        <f t="shared" si="34"/>
        <v>0</v>
      </c>
      <c r="J126" s="154">
        <f t="shared" si="34"/>
        <v>0</v>
      </c>
      <c r="K126" s="35"/>
    </row>
    <row r="127" spans="1:11" s="72" customFormat="1" ht="45.75" customHeight="1">
      <c r="A127" s="289" t="s">
        <v>136</v>
      </c>
      <c r="B127" s="331">
        <v>3260</v>
      </c>
      <c r="C127" s="332">
        <f>SUM(C128:C133)</f>
        <v>0</v>
      </c>
      <c r="D127" s="175">
        <f>SUM(D128:D133)</f>
        <v>-56239.200000000004</v>
      </c>
      <c r="E127" s="332">
        <f t="shared" ref="E127:J127" si="35">SUM(E128:E133)</f>
        <v>-39778.400000000001</v>
      </c>
      <c r="F127" s="332">
        <f t="shared" si="35"/>
        <v>-15750.7</v>
      </c>
      <c r="G127" s="332">
        <f t="shared" si="35"/>
        <v>-15750.7</v>
      </c>
      <c r="H127" s="332">
        <f t="shared" si="35"/>
        <v>0</v>
      </c>
      <c r="I127" s="332">
        <f t="shared" si="35"/>
        <v>0</v>
      </c>
      <c r="J127" s="332">
        <f t="shared" si="35"/>
        <v>0</v>
      </c>
      <c r="K127" s="35"/>
    </row>
    <row r="128" spans="1:11" s="72" customFormat="1" ht="39" customHeight="1">
      <c r="A128" s="120" t="s">
        <v>138</v>
      </c>
      <c r="B128" s="73">
        <v>3265</v>
      </c>
      <c r="C128" s="155"/>
      <c r="D128" s="155"/>
      <c r="E128" s="155"/>
      <c r="F128" s="155"/>
      <c r="G128" s="155"/>
      <c r="H128" s="155"/>
      <c r="I128" s="155"/>
      <c r="J128" s="155"/>
      <c r="K128" s="35"/>
    </row>
    <row r="129" spans="1:11" s="72" customFormat="1" ht="48" customHeight="1">
      <c r="A129" s="120" t="s">
        <v>208</v>
      </c>
      <c r="B129" s="73">
        <v>3266</v>
      </c>
      <c r="C129" s="155"/>
      <c r="D129" s="155">
        <v>-55787.4</v>
      </c>
      <c r="E129" s="155">
        <v>-39326.6</v>
      </c>
      <c r="F129" s="155">
        <v>-15750.7</v>
      </c>
      <c r="G129" s="155">
        <v>-15750.7</v>
      </c>
      <c r="H129" s="155"/>
      <c r="I129" s="155"/>
      <c r="J129" s="155"/>
      <c r="K129" s="35"/>
    </row>
    <row r="130" spans="1:11" s="72" customFormat="1" ht="52.5" customHeight="1">
      <c r="A130" s="120" t="s">
        <v>161</v>
      </c>
      <c r="B130" s="73">
        <v>3267</v>
      </c>
      <c r="C130" s="155"/>
      <c r="D130" s="155"/>
      <c r="E130" s="155"/>
      <c r="F130" s="155"/>
      <c r="G130" s="155"/>
      <c r="H130" s="155"/>
      <c r="I130" s="155"/>
      <c r="J130" s="155"/>
      <c r="K130" s="35"/>
    </row>
    <row r="131" spans="1:11" s="72" customFormat="1" ht="49.5" customHeight="1">
      <c r="A131" s="120" t="s">
        <v>137</v>
      </c>
      <c r="B131" s="73">
        <v>3268</v>
      </c>
      <c r="C131" s="155"/>
      <c r="D131" s="155"/>
      <c r="E131" s="155"/>
      <c r="F131" s="155"/>
      <c r="G131" s="155"/>
      <c r="H131" s="155"/>
      <c r="I131" s="155"/>
      <c r="J131" s="155"/>
      <c r="K131" s="35"/>
    </row>
    <row r="132" spans="1:11" s="72" customFormat="1" ht="69" customHeight="1">
      <c r="A132" s="120" t="s">
        <v>139</v>
      </c>
      <c r="B132" s="73">
        <v>3269</v>
      </c>
      <c r="C132" s="155"/>
      <c r="D132" s="155"/>
      <c r="E132" s="155"/>
      <c r="F132" s="155"/>
      <c r="G132" s="155"/>
      <c r="H132" s="155"/>
      <c r="I132" s="155"/>
      <c r="J132" s="155"/>
      <c r="K132" s="35"/>
    </row>
    <row r="133" spans="1:11" s="72" customFormat="1" ht="31.5" customHeight="1">
      <c r="A133" s="120" t="s">
        <v>140</v>
      </c>
      <c r="B133" s="73">
        <v>3270</v>
      </c>
      <c r="C133" s="155"/>
      <c r="D133" s="155">
        <v>-451.8</v>
      </c>
      <c r="E133" s="155">
        <v>-451.8</v>
      </c>
      <c r="F133" s="155"/>
      <c r="G133" s="155"/>
      <c r="H133" s="155"/>
      <c r="I133" s="155"/>
      <c r="J133" s="155"/>
      <c r="K133" s="35"/>
    </row>
    <row r="134" spans="1:11" s="72" customFormat="1" ht="31.5" customHeight="1">
      <c r="A134" s="120" t="s">
        <v>112</v>
      </c>
      <c r="B134" s="73">
        <v>3280</v>
      </c>
      <c r="C134" s="155"/>
      <c r="D134" s="155"/>
      <c r="E134" s="155"/>
      <c r="F134" s="155"/>
      <c r="G134" s="155"/>
      <c r="H134" s="155"/>
      <c r="I134" s="155"/>
      <c r="J134" s="155"/>
      <c r="K134" s="35"/>
    </row>
    <row r="135" spans="1:11" s="72" customFormat="1" ht="47.25" customHeight="1">
      <c r="A135" s="123" t="s">
        <v>46</v>
      </c>
      <c r="B135" s="196">
        <v>3295</v>
      </c>
      <c r="C135" s="154">
        <f t="shared" ref="C135:J135" si="36">SUM(C124,C126)</f>
        <v>0</v>
      </c>
      <c r="D135" s="154">
        <f t="shared" si="36"/>
        <v>0</v>
      </c>
      <c r="E135" s="154">
        <f t="shared" si="36"/>
        <v>0</v>
      </c>
      <c r="F135" s="154">
        <f>SUM(F124,F126)</f>
        <v>0</v>
      </c>
      <c r="G135" s="154">
        <f t="shared" si="36"/>
        <v>0</v>
      </c>
      <c r="H135" s="154">
        <f t="shared" si="36"/>
        <v>0</v>
      </c>
      <c r="I135" s="154">
        <f t="shared" si="36"/>
        <v>0</v>
      </c>
      <c r="J135" s="154">
        <f t="shared" si="36"/>
        <v>0</v>
      </c>
      <c r="K135" s="35"/>
    </row>
    <row r="136" spans="1:11" s="72" customFormat="1" ht="40.5" customHeight="1">
      <c r="A136" s="196" t="s">
        <v>47</v>
      </c>
      <c r="B136" s="196"/>
      <c r="C136" s="154"/>
      <c r="D136" s="154"/>
      <c r="E136" s="154"/>
      <c r="F136" s="154"/>
      <c r="G136" s="154"/>
      <c r="H136" s="154"/>
      <c r="I136" s="154"/>
      <c r="J136" s="154"/>
      <c r="K136" s="35"/>
    </row>
    <row r="137" spans="1:11" s="72" customFormat="1" ht="45" customHeight="1">
      <c r="A137" s="123" t="s">
        <v>97</v>
      </c>
      <c r="B137" s="196">
        <v>3300</v>
      </c>
      <c r="C137" s="154">
        <f>SUM(C138:C141)</f>
        <v>0</v>
      </c>
      <c r="D137" s="154">
        <f t="shared" ref="D137:J137" si="37">SUM(D138:D141)</f>
        <v>0</v>
      </c>
      <c r="E137" s="154">
        <f t="shared" si="37"/>
        <v>0</v>
      </c>
      <c r="F137" s="154">
        <f t="shared" si="37"/>
        <v>0</v>
      </c>
      <c r="G137" s="154">
        <f t="shared" si="37"/>
        <v>0</v>
      </c>
      <c r="H137" s="154">
        <f t="shared" si="37"/>
        <v>0</v>
      </c>
      <c r="I137" s="154">
        <f t="shared" si="37"/>
        <v>0</v>
      </c>
      <c r="J137" s="154">
        <f t="shared" si="37"/>
        <v>0</v>
      </c>
      <c r="K137" s="35"/>
    </row>
    <row r="138" spans="1:11" s="72" customFormat="1" ht="35.25" customHeight="1">
      <c r="A138" s="120" t="s">
        <v>98</v>
      </c>
      <c r="B138" s="73">
        <v>3310</v>
      </c>
      <c r="C138" s="155"/>
      <c r="D138" s="155"/>
      <c r="E138" s="155"/>
      <c r="F138" s="155"/>
      <c r="G138" s="155"/>
      <c r="H138" s="155"/>
      <c r="I138" s="155"/>
      <c r="J138" s="155"/>
      <c r="K138" s="35"/>
    </row>
    <row r="139" spans="1:11" s="86" customFormat="1" ht="50.25" customHeight="1">
      <c r="A139" s="120" t="s">
        <v>206</v>
      </c>
      <c r="B139" s="73">
        <v>3320</v>
      </c>
      <c r="C139" s="155"/>
      <c r="D139" s="155"/>
      <c r="E139" s="155"/>
      <c r="F139" s="155"/>
      <c r="G139" s="155"/>
      <c r="H139" s="155"/>
      <c r="I139" s="155"/>
      <c r="J139" s="155"/>
      <c r="K139" s="35"/>
    </row>
    <row r="140" spans="1:11" s="72" customFormat="1" ht="47.25" customHeight="1">
      <c r="A140" s="120" t="s">
        <v>141</v>
      </c>
      <c r="B140" s="73">
        <v>3330</v>
      </c>
      <c r="C140" s="155"/>
      <c r="D140" s="155"/>
      <c r="E140" s="155"/>
      <c r="F140" s="155"/>
      <c r="G140" s="155"/>
      <c r="H140" s="155"/>
      <c r="I140" s="155"/>
      <c r="J140" s="155"/>
      <c r="K140" s="35"/>
    </row>
    <row r="141" spans="1:11" s="288" customFormat="1" ht="35.25" customHeight="1">
      <c r="A141" s="120" t="s">
        <v>133</v>
      </c>
      <c r="B141" s="73">
        <v>3340</v>
      </c>
      <c r="C141" s="155"/>
      <c r="D141" s="155"/>
      <c r="E141" s="155"/>
      <c r="F141" s="155"/>
      <c r="G141" s="155"/>
      <c r="H141" s="155"/>
      <c r="I141" s="155"/>
      <c r="J141" s="155"/>
      <c r="K141" s="35"/>
    </row>
    <row r="142" spans="1:11" s="72" customFormat="1" ht="42.75" customHeight="1">
      <c r="A142" s="123" t="s">
        <v>99</v>
      </c>
      <c r="B142" s="196">
        <v>3345</v>
      </c>
      <c r="C142" s="154">
        <f>SUM(C143:C146)</f>
        <v>0</v>
      </c>
      <c r="D142" s="154">
        <f t="shared" ref="D142:J142" si="38">SUM(D143:D146)</f>
        <v>0</v>
      </c>
      <c r="E142" s="154">
        <f t="shared" si="38"/>
        <v>0</v>
      </c>
      <c r="F142" s="154">
        <f t="shared" si="38"/>
        <v>0</v>
      </c>
      <c r="G142" s="154">
        <f t="shared" si="38"/>
        <v>0</v>
      </c>
      <c r="H142" s="154">
        <f t="shared" si="38"/>
        <v>0</v>
      </c>
      <c r="I142" s="154">
        <f t="shared" si="38"/>
        <v>0</v>
      </c>
      <c r="J142" s="154">
        <f t="shared" si="38"/>
        <v>0</v>
      </c>
      <c r="K142" s="35"/>
    </row>
    <row r="143" spans="1:11" s="72" customFormat="1" ht="47.25" customHeight="1">
      <c r="A143" s="120" t="s">
        <v>205</v>
      </c>
      <c r="B143" s="73">
        <v>3350</v>
      </c>
      <c r="C143" s="154"/>
      <c r="D143" s="154"/>
      <c r="E143" s="154"/>
      <c r="F143" s="154"/>
      <c r="G143" s="154"/>
      <c r="H143" s="154"/>
      <c r="I143" s="154"/>
      <c r="J143" s="154"/>
      <c r="K143" s="35"/>
    </row>
    <row r="144" spans="1:11" s="72" customFormat="1" ht="33" customHeight="1">
      <c r="A144" s="120" t="s">
        <v>142</v>
      </c>
      <c r="B144" s="73">
        <v>3355</v>
      </c>
      <c r="C144" s="154"/>
      <c r="D144" s="154"/>
      <c r="E144" s="154"/>
      <c r="F144" s="154"/>
      <c r="G144" s="154"/>
      <c r="H144" s="154"/>
      <c r="I144" s="154"/>
      <c r="J144" s="154"/>
      <c r="K144" s="35"/>
    </row>
    <row r="145" spans="1:11" s="72" customFormat="1" ht="53.25" customHeight="1">
      <c r="A145" s="120" t="s">
        <v>143</v>
      </c>
      <c r="B145" s="73">
        <v>3360</v>
      </c>
      <c r="C145" s="154"/>
      <c r="D145" s="154"/>
      <c r="E145" s="154"/>
      <c r="F145" s="154"/>
      <c r="G145" s="154"/>
      <c r="H145" s="154"/>
      <c r="I145" s="154"/>
      <c r="J145" s="154"/>
      <c r="K145" s="35"/>
    </row>
    <row r="146" spans="1:11" s="72" customFormat="1" ht="34.5" customHeight="1">
      <c r="A146" s="120" t="s">
        <v>112</v>
      </c>
      <c r="B146" s="73">
        <v>3365</v>
      </c>
      <c r="C146" s="154"/>
      <c r="D146" s="154"/>
      <c r="E146" s="154"/>
      <c r="F146" s="154"/>
      <c r="G146" s="154"/>
      <c r="H146" s="154"/>
      <c r="I146" s="154"/>
      <c r="J146" s="154"/>
      <c r="K146" s="35"/>
    </row>
    <row r="147" spans="1:11" s="72" customFormat="1" ht="48.75" customHeight="1">
      <c r="A147" s="123" t="s">
        <v>48</v>
      </c>
      <c r="B147" s="196">
        <v>3370</v>
      </c>
      <c r="C147" s="154">
        <f>SUM(C137,C142)</f>
        <v>0</v>
      </c>
      <c r="D147" s="154">
        <f t="shared" ref="D147:J147" si="39">SUM(D137,D142)</f>
        <v>0</v>
      </c>
      <c r="E147" s="154">
        <f t="shared" si="39"/>
        <v>0</v>
      </c>
      <c r="F147" s="154">
        <f t="shared" si="39"/>
        <v>0</v>
      </c>
      <c r="G147" s="154">
        <f t="shared" si="39"/>
        <v>0</v>
      </c>
      <c r="H147" s="154">
        <f t="shared" si="39"/>
        <v>0</v>
      </c>
      <c r="I147" s="154">
        <f t="shared" si="39"/>
        <v>0</v>
      </c>
      <c r="J147" s="154">
        <f t="shared" si="39"/>
        <v>0</v>
      </c>
      <c r="K147" s="35"/>
    </row>
    <row r="148" spans="1:11" s="72" customFormat="1" ht="29.25" customHeight="1">
      <c r="A148" s="123" t="s">
        <v>17</v>
      </c>
      <c r="B148" s="196">
        <v>3400</v>
      </c>
      <c r="C148" s="333">
        <f t="shared" ref="C148:J148" si="40">SUM(C122,C135,C147)</f>
        <v>0</v>
      </c>
      <c r="D148" s="333">
        <f>SUM(D122,D135,D147)</f>
        <v>0</v>
      </c>
      <c r="E148" s="333">
        <f t="shared" si="40"/>
        <v>22.19999999999709</v>
      </c>
      <c r="F148" s="333">
        <f>SUM(F122,F135,F147)</f>
        <v>-53.5</v>
      </c>
      <c r="G148" s="333">
        <f t="shared" si="40"/>
        <v>-53.500000000003638</v>
      </c>
      <c r="H148" s="333">
        <f t="shared" si="40"/>
        <v>0</v>
      </c>
      <c r="I148" s="333">
        <f t="shared" si="40"/>
        <v>0</v>
      </c>
      <c r="J148" s="333">
        <f t="shared" si="40"/>
        <v>0</v>
      </c>
      <c r="K148" s="35"/>
    </row>
    <row r="149" spans="1:11" s="72" customFormat="1" ht="27.75" customHeight="1">
      <c r="A149" s="120" t="s">
        <v>144</v>
      </c>
      <c r="B149" s="73">
        <v>3405</v>
      </c>
      <c r="C149" s="333"/>
      <c r="D149" s="333"/>
      <c r="E149" s="333">
        <v>31.3</v>
      </c>
      <c r="F149" s="333">
        <v>53.5</v>
      </c>
      <c r="G149" s="333">
        <v>53.5</v>
      </c>
      <c r="H149" s="333"/>
      <c r="I149" s="333"/>
      <c r="J149" s="333"/>
      <c r="K149" s="35"/>
    </row>
    <row r="150" spans="1:11" s="72" customFormat="1" ht="30" customHeight="1">
      <c r="A150" s="123" t="s">
        <v>145</v>
      </c>
      <c r="B150" s="196">
        <v>3415</v>
      </c>
      <c r="C150" s="333">
        <f>SUM(C149,C148)</f>
        <v>0</v>
      </c>
      <c r="D150" s="333">
        <f t="shared" ref="D150:E150" si="41">SUM(D149,D148)</f>
        <v>0</v>
      </c>
      <c r="E150" s="333">
        <f t="shared" si="41"/>
        <v>53.499999999997087</v>
      </c>
      <c r="F150" s="333">
        <f>SUM(F137,F149)</f>
        <v>53.5</v>
      </c>
      <c r="G150" s="333">
        <f>SUM(G149,G148)</f>
        <v>-3.637978807091713E-12</v>
      </c>
      <c r="H150" s="333"/>
      <c r="I150" s="333"/>
      <c r="J150" s="333"/>
      <c r="K150" s="35"/>
    </row>
    <row r="151" spans="1:11" s="72" customFormat="1" ht="21.95" customHeight="1">
      <c r="A151" s="158"/>
      <c r="B151" s="73"/>
      <c r="C151" s="155"/>
      <c r="D151" s="155"/>
      <c r="E151" s="155"/>
      <c r="F151" s="155"/>
      <c r="G151" s="155"/>
      <c r="H151" s="155"/>
      <c r="I151" s="155"/>
      <c r="J151" s="155"/>
      <c r="K151" s="35"/>
    </row>
    <row r="152" spans="1:11" ht="30" customHeight="1">
      <c r="A152" s="367" t="s">
        <v>191</v>
      </c>
      <c r="B152" s="367"/>
      <c r="C152" s="367"/>
      <c r="D152" s="367"/>
      <c r="E152" s="367"/>
      <c r="F152" s="367"/>
      <c r="G152" s="367"/>
      <c r="H152" s="367"/>
      <c r="I152" s="367"/>
      <c r="J152" s="367"/>
      <c r="K152" s="367"/>
    </row>
    <row r="153" spans="1:11" ht="29.25" customHeight="1">
      <c r="A153" s="148" t="s">
        <v>55</v>
      </c>
      <c r="B153" s="93">
        <v>4000</v>
      </c>
      <c r="C153" s="112">
        <f>SUM(C154:C160)</f>
        <v>0</v>
      </c>
      <c r="D153" s="112">
        <f>SUM(D154:D160)</f>
        <v>-56239.200000000004</v>
      </c>
      <c r="E153" s="112">
        <f>SUM(E154:E160)</f>
        <v>-39778.400000000001</v>
      </c>
      <c r="F153" s="112">
        <f>SUM(G153:J153)</f>
        <v>-15750.7</v>
      </c>
      <c r="G153" s="112">
        <f>SUM(G154:G160)</f>
        <v>-15750.7</v>
      </c>
      <c r="H153" s="112">
        <f>SUM(H154:H160)</f>
        <v>0</v>
      </c>
      <c r="I153" s="112">
        <f>SUM(I154:I160)</f>
        <v>0</v>
      </c>
      <c r="J153" s="112">
        <f>SUM(J154:J160)</f>
        <v>0</v>
      </c>
      <c r="K153" s="35"/>
    </row>
    <row r="154" spans="1:11" s="72" customFormat="1" ht="31.5" customHeight="1">
      <c r="A154" s="120" t="s">
        <v>138</v>
      </c>
      <c r="B154" s="28">
        <v>4010</v>
      </c>
      <c r="C154" s="107" t="s">
        <v>67</v>
      </c>
      <c r="D154" s="107" t="s">
        <v>67</v>
      </c>
      <c r="E154" s="107" t="s">
        <v>67</v>
      </c>
      <c r="F154" s="112">
        <f t="shared" ref="F154:F160" si="42">SUM(G154:J154)</f>
        <v>0</v>
      </c>
      <c r="G154" s="107" t="s">
        <v>67</v>
      </c>
      <c r="H154" s="107" t="s">
        <v>67</v>
      </c>
      <c r="I154" s="107" t="s">
        <v>67</v>
      </c>
      <c r="J154" s="107" t="s">
        <v>67</v>
      </c>
      <c r="K154" s="35"/>
    </row>
    <row r="155" spans="1:11" s="72" customFormat="1" ht="50.25" customHeight="1">
      <c r="A155" s="120" t="s">
        <v>208</v>
      </c>
      <c r="B155" s="28">
        <v>4020</v>
      </c>
      <c r="C155" s="107" t="s">
        <v>67</v>
      </c>
      <c r="D155" s="107">
        <v>-55787.4</v>
      </c>
      <c r="E155" s="107">
        <v>-39326.6</v>
      </c>
      <c r="F155" s="107">
        <f t="shared" si="42"/>
        <v>-15750.7</v>
      </c>
      <c r="G155" s="107">
        <v>-15750.7</v>
      </c>
      <c r="H155" s="107" t="s">
        <v>67</v>
      </c>
      <c r="I155" s="107" t="s">
        <v>67</v>
      </c>
      <c r="J155" s="107" t="s">
        <v>67</v>
      </c>
      <c r="K155" s="35"/>
    </row>
    <row r="156" spans="1:11" s="99" customFormat="1" ht="50.25" customHeight="1">
      <c r="A156" s="120" t="s">
        <v>161</v>
      </c>
      <c r="B156" s="28">
        <v>4030</v>
      </c>
      <c r="C156" s="107"/>
      <c r="D156" s="107"/>
      <c r="E156" s="107"/>
      <c r="F156" s="112"/>
      <c r="G156" s="107"/>
      <c r="H156" s="107"/>
      <c r="I156" s="107"/>
      <c r="J156" s="107"/>
      <c r="K156" s="35"/>
    </row>
    <row r="157" spans="1:11" s="72" customFormat="1" ht="52.5" customHeight="1">
      <c r="A157" s="120" t="s">
        <v>137</v>
      </c>
      <c r="B157" s="28">
        <v>4040</v>
      </c>
      <c r="C157" s="107" t="s">
        <v>67</v>
      </c>
      <c r="D157" s="107" t="s">
        <v>67</v>
      </c>
      <c r="E157" s="107" t="s">
        <v>67</v>
      </c>
      <c r="F157" s="112">
        <f t="shared" si="42"/>
        <v>0</v>
      </c>
      <c r="G157" s="107" t="s">
        <v>67</v>
      </c>
      <c r="H157" s="107" t="s">
        <v>67</v>
      </c>
      <c r="I157" s="107" t="s">
        <v>67</v>
      </c>
      <c r="J157" s="107" t="s">
        <v>67</v>
      </c>
      <c r="K157" s="35"/>
    </row>
    <row r="158" spans="1:11" s="72" customFormat="1" ht="70.5" customHeight="1">
      <c r="A158" s="120" t="s">
        <v>139</v>
      </c>
      <c r="B158" s="28">
        <v>4050</v>
      </c>
      <c r="C158" s="107" t="s">
        <v>67</v>
      </c>
      <c r="D158" s="107" t="s">
        <v>67</v>
      </c>
      <c r="E158" s="107" t="s">
        <v>67</v>
      </c>
      <c r="F158" s="112">
        <f t="shared" si="42"/>
        <v>0</v>
      </c>
      <c r="G158" s="107" t="s">
        <v>67</v>
      </c>
      <c r="H158" s="107" t="s">
        <v>67</v>
      </c>
      <c r="I158" s="107" t="s">
        <v>67</v>
      </c>
      <c r="J158" s="107" t="s">
        <v>67</v>
      </c>
      <c r="K158" s="35"/>
    </row>
    <row r="159" spans="1:11" s="72" customFormat="1" ht="32.25" customHeight="1">
      <c r="A159" s="120" t="s">
        <v>140</v>
      </c>
      <c r="B159" s="28">
        <v>4060</v>
      </c>
      <c r="C159" s="107" t="s">
        <v>67</v>
      </c>
      <c r="D159" s="107">
        <v>-451.8</v>
      </c>
      <c r="E159" s="107">
        <v>-451.8</v>
      </c>
      <c r="F159" s="112">
        <f t="shared" si="42"/>
        <v>0</v>
      </c>
      <c r="G159" s="107" t="s">
        <v>67</v>
      </c>
      <c r="H159" s="107" t="s">
        <v>67</v>
      </c>
      <c r="I159" s="107" t="s">
        <v>67</v>
      </c>
      <c r="J159" s="107" t="s">
        <v>67</v>
      </c>
      <c r="K159" s="35"/>
    </row>
    <row r="160" spans="1:11" s="72" customFormat="1" ht="39.75" customHeight="1">
      <c r="A160" s="120" t="s">
        <v>112</v>
      </c>
      <c r="B160" s="28">
        <v>4070</v>
      </c>
      <c r="C160" s="107" t="s">
        <v>67</v>
      </c>
      <c r="D160" s="107" t="s">
        <v>67</v>
      </c>
      <c r="E160" s="107" t="s">
        <v>67</v>
      </c>
      <c r="F160" s="112">
        <f t="shared" si="42"/>
        <v>0</v>
      </c>
      <c r="G160" s="107" t="s">
        <v>67</v>
      </c>
      <c r="H160" s="107" t="s">
        <v>67</v>
      </c>
      <c r="I160" s="107" t="s">
        <v>67</v>
      </c>
      <c r="J160" s="107" t="s">
        <v>67</v>
      </c>
      <c r="K160" s="35"/>
    </row>
    <row r="161" spans="1:11" s="37" customFormat="1" ht="21.95" customHeight="1">
      <c r="A161" s="351" t="s">
        <v>192</v>
      </c>
      <c r="B161" s="351"/>
      <c r="C161" s="351"/>
      <c r="D161" s="351"/>
      <c r="E161" s="351"/>
      <c r="F161" s="351"/>
      <c r="G161" s="351"/>
      <c r="H161" s="351"/>
      <c r="I161" s="351"/>
      <c r="J161" s="351"/>
      <c r="K161" s="351"/>
    </row>
    <row r="162" spans="1:11" ht="47.25" customHeight="1">
      <c r="A162" s="148" t="s">
        <v>100</v>
      </c>
      <c r="B162" s="93" t="s">
        <v>72</v>
      </c>
      <c r="C162" s="112">
        <f>SUM(C163:C165)</f>
        <v>0</v>
      </c>
      <c r="D162" s="112">
        <f t="shared" ref="D162:J162" si="43">SUM(D163:D165)</f>
        <v>0</v>
      </c>
      <c r="E162" s="112">
        <f t="shared" si="43"/>
        <v>0</v>
      </c>
      <c r="F162" s="112">
        <f>SUM(G162:J162)</f>
        <v>0</v>
      </c>
      <c r="G162" s="112">
        <f t="shared" si="43"/>
        <v>0</v>
      </c>
      <c r="H162" s="112">
        <f t="shared" si="43"/>
        <v>0</v>
      </c>
      <c r="I162" s="112">
        <f t="shared" si="43"/>
        <v>0</v>
      </c>
      <c r="J162" s="112">
        <f t="shared" si="43"/>
        <v>0</v>
      </c>
      <c r="K162" s="35">
        <f t="shared" ref="K162" si="44">SUM(K163:K165)</f>
        <v>0</v>
      </c>
    </row>
    <row r="163" spans="1:11" ht="30" customHeight="1">
      <c r="A163" s="149" t="s">
        <v>162</v>
      </c>
      <c r="B163" s="28" t="s">
        <v>73</v>
      </c>
      <c r="C163" s="107"/>
      <c r="D163" s="107"/>
      <c r="E163" s="107"/>
      <c r="F163" s="112">
        <f t="shared" ref="F163:F169" si="45">SUM(G163:J163)</f>
        <v>0</v>
      </c>
      <c r="G163" s="107"/>
      <c r="H163" s="107"/>
      <c r="I163" s="107"/>
      <c r="J163" s="107"/>
      <c r="K163" s="35"/>
    </row>
    <row r="164" spans="1:11" ht="30" customHeight="1">
      <c r="A164" s="149" t="s">
        <v>163</v>
      </c>
      <c r="B164" s="28" t="s">
        <v>74</v>
      </c>
      <c r="C164" s="107"/>
      <c r="D164" s="107"/>
      <c r="E164" s="107"/>
      <c r="F164" s="112">
        <f t="shared" si="45"/>
        <v>0</v>
      </c>
      <c r="G164" s="107"/>
      <c r="H164" s="107"/>
      <c r="I164" s="107"/>
      <c r="J164" s="107"/>
      <c r="K164" s="35"/>
    </row>
    <row r="165" spans="1:11" ht="32.25" customHeight="1">
      <c r="A165" s="149" t="s">
        <v>164</v>
      </c>
      <c r="B165" s="28" t="s">
        <v>75</v>
      </c>
      <c r="C165" s="107"/>
      <c r="D165" s="107"/>
      <c r="E165" s="107"/>
      <c r="F165" s="112">
        <f t="shared" si="45"/>
        <v>0</v>
      </c>
      <c r="G165" s="107"/>
      <c r="H165" s="107"/>
      <c r="I165" s="107"/>
      <c r="J165" s="107"/>
      <c r="K165" s="35"/>
    </row>
    <row r="166" spans="1:11" ht="49.5" customHeight="1">
      <c r="A166" s="148" t="s">
        <v>101</v>
      </c>
      <c r="B166" s="93" t="s">
        <v>76</v>
      </c>
      <c r="C166" s="112">
        <f>SUM(C167:C169)</f>
        <v>0</v>
      </c>
      <c r="D166" s="112">
        <f t="shared" ref="D166:J166" si="46">SUM(D167:D169)</f>
        <v>0</v>
      </c>
      <c r="E166" s="112">
        <f t="shared" si="46"/>
        <v>0</v>
      </c>
      <c r="F166" s="112">
        <f t="shared" si="45"/>
        <v>0</v>
      </c>
      <c r="G166" s="112">
        <f t="shared" si="46"/>
        <v>0</v>
      </c>
      <c r="H166" s="112">
        <f t="shared" si="46"/>
        <v>0</v>
      </c>
      <c r="I166" s="112">
        <f t="shared" si="46"/>
        <v>0</v>
      </c>
      <c r="J166" s="112">
        <f t="shared" si="46"/>
        <v>0</v>
      </c>
      <c r="K166" s="35">
        <f t="shared" ref="K166" si="47">SUM(K167:K169)</f>
        <v>0</v>
      </c>
    </row>
    <row r="167" spans="1:11" ht="31.5" customHeight="1">
      <c r="A167" s="149" t="s">
        <v>162</v>
      </c>
      <c r="B167" s="28" t="s">
        <v>77</v>
      </c>
      <c r="C167" s="107"/>
      <c r="D167" s="107"/>
      <c r="E167" s="107"/>
      <c r="F167" s="112">
        <f t="shared" si="45"/>
        <v>0</v>
      </c>
      <c r="G167" s="107"/>
      <c r="H167" s="107"/>
      <c r="I167" s="107"/>
      <c r="J167" s="107"/>
      <c r="K167" s="35"/>
    </row>
    <row r="168" spans="1:11" ht="31.5" customHeight="1">
      <c r="A168" s="149" t="s">
        <v>163</v>
      </c>
      <c r="B168" s="28" t="s">
        <v>78</v>
      </c>
      <c r="C168" s="107"/>
      <c r="D168" s="107"/>
      <c r="E168" s="107"/>
      <c r="F168" s="112">
        <f t="shared" si="45"/>
        <v>0</v>
      </c>
      <c r="G168" s="107"/>
      <c r="H168" s="107"/>
      <c r="I168" s="107"/>
      <c r="J168" s="107"/>
      <c r="K168" s="35"/>
    </row>
    <row r="169" spans="1:11" ht="32.25" customHeight="1">
      <c r="A169" s="149" t="s">
        <v>164</v>
      </c>
      <c r="B169" s="28" t="s">
        <v>79</v>
      </c>
      <c r="C169" s="107"/>
      <c r="D169" s="107"/>
      <c r="E169" s="107"/>
      <c r="F169" s="112">
        <f t="shared" si="45"/>
        <v>0</v>
      </c>
      <c r="G169" s="107"/>
      <c r="H169" s="107"/>
      <c r="I169" s="107"/>
      <c r="J169" s="107"/>
      <c r="K169" s="35"/>
    </row>
    <row r="170" spans="1:11" ht="33" customHeight="1">
      <c r="A170" s="351" t="s">
        <v>193</v>
      </c>
      <c r="B170" s="351"/>
      <c r="C170" s="351"/>
      <c r="D170" s="351"/>
      <c r="E170" s="351"/>
      <c r="F170" s="351"/>
      <c r="G170" s="351"/>
      <c r="H170" s="351"/>
      <c r="I170" s="351"/>
      <c r="J170" s="351"/>
      <c r="K170" s="351"/>
    </row>
    <row r="171" spans="1:11" s="13" customFormat="1" ht="93" customHeight="1">
      <c r="A171" s="152" t="s">
        <v>125</v>
      </c>
      <c r="B171" s="132" t="s">
        <v>80</v>
      </c>
      <c r="C171" s="159">
        <f>SUM(C172:C174)</f>
        <v>0</v>
      </c>
      <c r="D171" s="159">
        <f t="shared" ref="D171:E171" si="48">SUM(D172:D174)</f>
        <v>657</v>
      </c>
      <c r="E171" s="316">
        <f t="shared" si="48"/>
        <v>642</v>
      </c>
      <c r="F171" s="159">
        <f>SUM(F172:F174)</f>
        <v>642</v>
      </c>
      <c r="G171" s="160" t="s">
        <v>56</v>
      </c>
      <c r="H171" s="160" t="s">
        <v>18</v>
      </c>
      <c r="I171" s="160" t="s">
        <v>56</v>
      </c>
      <c r="J171" s="160" t="s">
        <v>56</v>
      </c>
      <c r="K171" s="36" t="s">
        <v>56</v>
      </c>
    </row>
    <row r="172" spans="1:11" ht="31.5" customHeight="1">
      <c r="A172" s="149" t="s">
        <v>61</v>
      </c>
      <c r="B172" s="28" t="s">
        <v>81</v>
      </c>
      <c r="C172" s="161"/>
      <c r="D172" s="161">
        <v>1</v>
      </c>
      <c r="E172" s="314">
        <v>1</v>
      </c>
      <c r="F172" s="161">
        <v>1</v>
      </c>
      <c r="G172" s="162" t="s">
        <v>56</v>
      </c>
      <c r="H172" s="162" t="s">
        <v>18</v>
      </c>
      <c r="I172" s="162" t="s">
        <v>56</v>
      </c>
      <c r="J172" s="162" t="s">
        <v>56</v>
      </c>
      <c r="K172" s="35" t="s">
        <v>56</v>
      </c>
    </row>
    <row r="173" spans="1:11" ht="32.25" customHeight="1">
      <c r="A173" s="149" t="s">
        <v>64</v>
      </c>
      <c r="B173" s="28" t="s">
        <v>82</v>
      </c>
      <c r="C173" s="161"/>
      <c r="D173" s="161">
        <v>25</v>
      </c>
      <c r="E173" s="314">
        <v>25</v>
      </c>
      <c r="F173" s="161">
        <v>25</v>
      </c>
      <c r="G173" s="162" t="s">
        <v>56</v>
      </c>
      <c r="H173" s="162" t="s">
        <v>18</v>
      </c>
      <c r="I173" s="162" t="s">
        <v>56</v>
      </c>
      <c r="J173" s="162" t="s">
        <v>56</v>
      </c>
      <c r="K173" s="35" t="s">
        <v>56</v>
      </c>
    </row>
    <row r="174" spans="1:11" ht="32.25" customHeight="1">
      <c r="A174" s="149" t="s">
        <v>62</v>
      </c>
      <c r="B174" s="28" t="s">
        <v>83</v>
      </c>
      <c r="C174" s="161"/>
      <c r="D174" s="161">
        <v>631</v>
      </c>
      <c r="E174" s="314">
        <v>616</v>
      </c>
      <c r="F174" s="161">
        <v>616</v>
      </c>
      <c r="G174" s="162" t="s">
        <v>56</v>
      </c>
      <c r="H174" s="162" t="s">
        <v>18</v>
      </c>
      <c r="I174" s="162" t="s">
        <v>56</v>
      </c>
      <c r="J174" s="162" t="s">
        <v>56</v>
      </c>
      <c r="K174" s="35" t="s">
        <v>56</v>
      </c>
    </row>
    <row r="175" spans="1:11" s="72" customFormat="1" ht="30" customHeight="1">
      <c r="A175" s="148" t="s">
        <v>165</v>
      </c>
      <c r="B175" s="93" t="s">
        <v>84</v>
      </c>
      <c r="C175" s="112">
        <f>SUM(C176:C178)</f>
        <v>0</v>
      </c>
      <c r="D175" s="112">
        <f t="shared" ref="D175:E175" si="49">SUM(D176:D178)</f>
        <v>46844.5</v>
      </c>
      <c r="E175" s="82">
        <f t="shared" si="49"/>
        <v>46286.6</v>
      </c>
      <c r="F175" s="112">
        <f>SUM(F176:F178)</f>
        <v>52049.200000000004</v>
      </c>
      <c r="G175" s="162" t="s">
        <v>56</v>
      </c>
      <c r="H175" s="162" t="s">
        <v>18</v>
      </c>
      <c r="I175" s="162" t="s">
        <v>56</v>
      </c>
      <c r="J175" s="162" t="s">
        <v>56</v>
      </c>
      <c r="K175" s="35" t="s">
        <v>56</v>
      </c>
    </row>
    <row r="176" spans="1:11" s="288" customFormat="1" ht="31.5" customHeight="1">
      <c r="A176" s="149" t="s">
        <v>61</v>
      </c>
      <c r="B176" s="28">
        <v>8011</v>
      </c>
      <c r="C176" s="161"/>
      <c r="D176" s="161">
        <v>358.5</v>
      </c>
      <c r="E176" s="317">
        <v>413.1</v>
      </c>
      <c r="F176" s="161">
        <v>369.2</v>
      </c>
      <c r="G176" s="162" t="s">
        <v>18</v>
      </c>
      <c r="H176" s="162" t="s">
        <v>18</v>
      </c>
      <c r="I176" s="162" t="s">
        <v>18</v>
      </c>
      <c r="J176" s="162" t="s">
        <v>18</v>
      </c>
      <c r="K176" s="35"/>
    </row>
    <row r="177" spans="1:11" s="288" customFormat="1" ht="32.25" customHeight="1">
      <c r="A177" s="149" t="s">
        <v>64</v>
      </c>
      <c r="B177" s="28">
        <v>8012</v>
      </c>
      <c r="C177" s="161"/>
      <c r="D177" s="161">
        <v>2475</v>
      </c>
      <c r="E177" s="317">
        <v>2531.5</v>
      </c>
      <c r="F177" s="161">
        <v>2639.2</v>
      </c>
      <c r="G177" s="162" t="s">
        <v>18</v>
      </c>
      <c r="H177" s="162" t="s">
        <v>18</v>
      </c>
      <c r="I177" s="162" t="s">
        <v>18</v>
      </c>
      <c r="J177" s="162" t="s">
        <v>18</v>
      </c>
      <c r="K177" s="35"/>
    </row>
    <row r="178" spans="1:11" s="288" customFormat="1" ht="32.25" customHeight="1">
      <c r="A178" s="149" t="s">
        <v>62</v>
      </c>
      <c r="B178" s="28">
        <v>8013</v>
      </c>
      <c r="C178" s="161"/>
      <c r="D178" s="161">
        <v>44011</v>
      </c>
      <c r="E178" s="317">
        <v>43342</v>
      </c>
      <c r="F178" s="161">
        <v>49040.800000000003</v>
      </c>
      <c r="G178" s="162" t="s">
        <v>18</v>
      </c>
      <c r="H178" s="162" t="s">
        <v>18</v>
      </c>
      <c r="I178" s="162" t="s">
        <v>18</v>
      </c>
      <c r="J178" s="162" t="s">
        <v>18</v>
      </c>
      <c r="K178" s="35"/>
    </row>
    <row r="179" spans="1:11" ht="32.25" customHeight="1">
      <c r="A179" s="148" t="s">
        <v>1</v>
      </c>
      <c r="B179" s="93">
        <v>8020</v>
      </c>
      <c r="C179" s="112">
        <f>SUM(C180:C182)</f>
        <v>0</v>
      </c>
      <c r="D179" s="112">
        <f t="shared" ref="D179:F179" si="50">SUM(D180:D182)</f>
        <v>46844.5</v>
      </c>
      <c r="E179" s="318">
        <f t="shared" si="50"/>
        <v>46286.6</v>
      </c>
      <c r="F179" s="112">
        <f t="shared" si="50"/>
        <v>52049.200000000004</v>
      </c>
      <c r="G179" s="162" t="s">
        <v>56</v>
      </c>
      <c r="H179" s="162" t="s">
        <v>18</v>
      </c>
      <c r="I179" s="162" t="s">
        <v>56</v>
      </c>
      <c r="J179" s="162" t="s">
        <v>56</v>
      </c>
      <c r="K179" s="35" t="s">
        <v>56</v>
      </c>
    </row>
    <row r="180" spans="1:11" s="288" customFormat="1" ht="31.5" customHeight="1">
      <c r="A180" s="149" t="s">
        <v>61</v>
      </c>
      <c r="B180" s="28">
        <v>8021</v>
      </c>
      <c r="C180" s="161"/>
      <c r="D180" s="161">
        <v>358.5</v>
      </c>
      <c r="E180" s="317">
        <v>413.1</v>
      </c>
      <c r="F180" s="161">
        <v>369.2</v>
      </c>
      <c r="G180" s="162" t="s">
        <v>18</v>
      </c>
      <c r="H180" s="162" t="s">
        <v>18</v>
      </c>
      <c r="I180" s="162" t="s">
        <v>18</v>
      </c>
      <c r="J180" s="162" t="s">
        <v>18</v>
      </c>
      <c r="K180" s="35"/>
    </row>
    <row r="181" spans="1:11" s="288" customFormat="1" ht="32.25" customHeight="1">
      <c r="A181" s="149" t="s">
        <v>64</v>
      </c>
      <c r="B181" s="28">
        <v>8022</v>
      </c>
      <c r="C181" s="161"/>
      <c r="D181" s="161">
        <v>2475</v>
      </c>
      <c r="E181" s="317">
        <v>2531.5</v>
      </c>
      <c r="F181" s="161">
        <v>2639.2</v>
      </c>
      <c r="G181" s="162" t="s">
        <v>18</v>
      </c>
      <c r="H181" s="162" t="s">
        <v>18</v>
      </c>
      <c r="I181" s="162" t="s">
        <v>18</v>
      </c>
      <c r="J181" s="162" t="s">
        <v>18</v>
      </c>
      <c r="K181" s="35"/>
    </row>
    <row r="182" spans="1:11" s="288" customFormat="1" ht="32.25" customHeight="1">
      <c r="A182" s="149" t="s">
        <v>62</v>
      </c>
      <c r="B182" s="28">
        <v>8023</v>
      </c>
      <c r="C182" s="161"/>
      <c r="D182" s="161">
        <v>44011</v>
      </c>
      <c r="E182" s="317">
        <v>43342</v>
      </c>
      <c r="F182" s="161">
        <v>49040.800000000003</v>
      </c>
      <c r="G182" s="162" t="s">
        <v>18</v>
      </c>
      <c r="H182" s="162" t="s">
        <v>18</v>
      </c>
      <c r="I182" s="162" t="s">
        <v>18</v>
      </c>
      <c r="J182" s="162" t="s">
        <v>18</v>
      </c>
      <c r="K182" s="35"/>
    </row>
    <row r="183" spans="1:11" s="13" customFormat="1" ht="63" customHeight="1">
      <c r="A183" s="152" t="s">
        <v>111</v>
      </c>
      <c r="B183" s="132" t="s">
        <v>166</v>
      </c>
      <c r="C183" s="163" t="e">
        <f>(C179/C171)/12*100</f>
        <v>#DIV/0!</v>
      </c>
      <c r="D183" s="284">
        <f t="shared" ref="D183:E183" si="51">(D179/D171)/12*1000</f>
        <v>5941.7174023338403</v>
      </c>
      <c r="E183" s="284">
        <f t="shared" si="51"/>
        <v>6008.1256490134992</v>
      </c>
      <c r="F183" s="112">
        <f>(F179/F171)/3*1000</f>
        <v>27024.506749740398</v>
      </c>
      <c r="G183" s="160" t="s">
        <v>56</v>
      </c>
      <c r="H183" s="160" t="s">
        <v>18</v>
      </c>
      <c r="I183" s="160" t="s">
        <v>56</v>
      </c>
      <c r="J183" s="160" t="s">
        <v>56</v>
      </c>
      <c r="K183" s="36" t="s">
        <v>56</v>
      </c>
    </row>
    <row r="184" spans="1:11" s="288" customFormat="1" ht="31.5" customHeight="1">
      <c r="A184" s="149" t="s">
        <v>61</v>
      </c>
      <c r="B184" s="28">
        <v>8031</v>
      </c>
      <c r="C184" s="315" t="e">
        <f t="shared" ref="C184:C186" si="52">(C180/C172)/12*100</f>
        <v>#DIV/0!</v>
      </c>
      <c r="D184" s="161">
        <f t="shared" ref="D184:E184" si="53">(D180/D172)/12*1000</f>
        <v>29875</v>
      </c>
      <c r="E184" s="161">
        <f t="shared" si="53"/>
        <v>34425.000000000007</v>
      </c>
      <c r="F184" s="161">
        <f>(F180/F172)/12*1000</f>
        <v>30766.666666666664</v>
      </c>
      <c r="G184" s="162" t="s">
        <v>56</v>
      </c>
      <c r="H184" s="162" t="s">
        <v>18</v>
      </c>
      <c r="I184" s="162" t="s">
        <v>56</v>
      </c>
      <c r="J184" s="162" t="s">
        <v>56</v>
      </c>
      <c r="K184" s="35" t="s">
        <v>56</v>
      </c>
    </row>
    <row r="185" spans="1:11" s="288" customFormat="1" ht="32.25" customHeight="1">
      <c r="A185" s="149" t="s">
        <v>64</v>
      </c>
      <c r="B185" s="28">
        <v>8032</v>
      </c>
      <c r="C185" s="315" t="e">
        <f t="shared" si="52"/>
        <v>#DIV/0!</v>
      </c>
      <c r="D185" s="161">
        <f t="shared" ref="D185:E185" si="54">(D181/D173)/12*1000</f>
        <v>8250</v>
      </c>
      <c r="E185" s="161">
        <f t="shared" si="54"/>
        <v>8438.3333333333339</v>
      </c>
      <c r="F185" s="161">
        <f>(F181/F173)/12*1000</f>
        <v>8797.3333333333321</v>
      </c>
      <c r="G185" s="162" t="s">
        <v>56</v>
      </c>
      <c r="H185" s="162" t="s">
        <v>18</v>
      </c>
      <c r="I185" s="162" t="s">
        <v>56</v>
      </c>
      <c r="J185" s="162" t="s">
        <v>56</v>
      </c>
      <c r="K185" s="35" t="s">
        <v>56</v>
      </c>
    </row>
    <row r="186" spans="1:11" s="288" customFormat="1" ht="32.25" customHeight="1">
      <c r="A186" s="149" t="s">
        <v>62</v>
      </c>
      <c r="B186" s="28">
        <v>8033</v>
      </c>
      <c r="C186" s="315" t="e">
        <f t="shared" si="52"/>
        <v>#DIV/0!</v>
      </c>
      <c r="D186" s="161">
        <f t="shared" ref="D186:E186" si="55">(D182/D174)/12*1000</f>
        <v>5812.3349181193862</v>
      </c>
      <c r="E186" s="161">
        <f t="shared" si="55"/>
        <v>5863.3658008658003</v>
      </c>
      <c r="F186" s="161">
        <f>(F182/F174)/12*1000</f>
        <v>6634.3073593073595</v>
      </c>
      <c r="G186" s="162" t="s">
        <v>56</v>
      </c>
      <c r="H186" s="162" t="s">
        <v>18</v>
      </c>
      <c r="I186" s="162" t="s">
        <v>56</v>
      </c>
      <c r="J186" s="162" t="s">
        <v>56</v>
      </c>
      <c r="K186" s="35" t="s">
        <v>56</v>
      </c>
    </row>
    <row r="187" spans="1:11" s="48" customFormat="1" ht="30" customHeight="1">
      <c r="A187" s="123" t="s">
        <v>57</v>
      </c>
      <c r="B187" s="209"/>
      <c r="C187" s="210"/>
      <c r="D187" s="210"/>
      <c r="E187" s="210"/>
      <c r="F187" s="210"/>
      <c r="G187" s="210"/>
      <c r="H187" s="210"/>
      <c r="I187" s="210"/>
      <c r="J187" s="210"/>
      <c r="K187" s="83"/>
    </row>
    <row r="188" spans="1:11" s="288" customFormat="1" ht="32.25" customHeight="1">
      <c r="A188" s="149" t="s">
        <v>127</v>
      </c>
      <c r="B188" s="28">
        <v>9000</v>
      </c>
      <c r="C188" s="161" t="s">
        <v>67</v>
      </c>
      <c r="D188" s="161">
        <v>-6202.1</v>
      </c>
      <c r="E188" s="314">
        <v>-6193.6</v>
      </c>
      <c r="F188" s="161">
        <f>SUM(G188:J188)</f>
        <v>7577</v>
      </c>
      <c r="G188" s="162">
        <v>2590.6999999999998</v>
      </c>
      <c r="H188" s="162">
        <v>1878.9</v>
      </c>
      <c r="I188" s="162">
        <v>1532.5</v>
      </c>
      <c r="J188" s="162">
        <v>1574.9</v>
      </c>
      <c r="K188" s="35"/>
    </row>
    <row r="189" spans="1:11" s="288" customFormat="1" ht="32.25" customHeight="1">
      <c r="A189" s="149" t="s">
        <v>1</v>
      </c>
      <c r="B189" s="28">
        <v>9010</v>
      </c>
      <c r="C189" s="161" t="s">
        <v>67</v>
      </c>
      <c r="D189" s="161">
        <v>-46844.5</v>
      </c>
      <c r="E189" s="314">
        <v>-46286.6</v>
      </c>
      <c r="F189" s="161">
        <f>SUM(G189:J189)</f>
        <v>52049.2</v>
      </c>
      <c r="G189" s="162">
        <v>12727.2</v>
      </c>
      <c r="H189" s="162">
        <v>13097.9</v>
      </c>
      <c r="I189" s="162">
        <v>13113</v>
      </c>
      <c r="J189" s="162">
        <v>13111.1</v>
      </c>
      <c r="K189" s="35"/>
    </row>
    <row r="190" spans="1:11" s="288" customFormat="1" ht="32.25" customHeight="1">
      <c r="A190" s="149" t="s">
        <v>2</v>
      </c>
      <c r="B190" s="28">
        <v>9020</v>
      </c>
      <c r="C190" s="161" t="s">
        <v>67</v>
      </c>
      <c r="D190" s="161">
        <v>-10188</v>
      </c>
      <c r="E190" s="314">
        <v>-10154.1</v>
      </c>
      <c r="F190" s="161">
        <f>SUM(G190:J190)</f>
        <v>11431.3</v>
      </c>
      <c r="G190" s="162">
        <v>2784.6</v>
      </c>
      <c r="H190" s="162">
        <v>2865.7</v>
      </c>
      <c r="I190" s="162">
        <v>2890.7</v>
      </c>
      <c r="J190" s="162">
        <v>2890.3</v>
      </c>
      <c r="K190" s="35"/>
    </row>
    <row r="191" spans="1:11" s="288" customFormat="1" ht="32.25" customHeight="1">
      <c r="A191" s="149" t="s">
        <v>3</v>
      </c>
      <c r="B191" s="28">
        <v>9030</v>
      </c>
      <c r="C191" s="161" t="s">
        <v>67</v>
      </c>
      <c r="D191" s="161">
        <v>-24773.200000000001</v>
      </c>
      <c r="E191" s="314">
        <v>-1221.8</v>
      </c>
      <c r="F191" s="161">
        <f t="shared" ref="F191:F192" si="56">SUM(G191:J191)</f>
        <v>1222.6999999999998</v>
      </c>
      <c r="G191" s="162">
        <v>305.5</v>
      </c>
      <c r="H191" s="162">
        <v>305.60000000000002</v>
      </c>
      <c r="I191" s="162">
        <v>305.7</v>
      </c>
      <c r="J191" s="162">
        <v>305.89999999999998</v>
      </c>
      <c r="K191" s="35"/>
    </row>
    <row r="192" spans="1:11" s="288" customFormat="1" ht="32.25" customHeight="1">
      <c r="A192" s="149" t="s">
        <v>16</v>
      </c>
      <c r="B192" s="28">
        <v>9040</v>
      </c>
      <c r="C192" s="161" t="s">
        <v>67</v>
      </c>
      <c r="D192" s="161">
        <v>-8303.5</v>
      </c>
      <c r="E192" s="314">
        <v>-8557.6</v>
      </c>
      <c r="F192" s="161">
        <f t="shared" si="56"/>
        <v>8629.7000000000007</v>
      </c>
      <c r="G192" s="162">
        <v>2914.9</v>
      </c>
      <c r="H192" s="162">
        <v>1499.5</v>
      </c>
      <c r="I192" s="162">
        <v>1235.5</v>
      </c>
      <c r="J192" s="162">
        <v>2979.8</v>
      </c>
      <c r="K192" s="35"/>
    </row>
    <row r="193" spans="1:11" s="48" customFormat="1" ht="42" customHeight="1">
      <c r="A193" s="123" t="s">
        <v>21</v>
      </c>
      <c r="B193" s="196">
        <v>9050</v>
      </c>
      <c r="C193" s="210">
        <f>SUM(C188:C192)</f>
        <v>0</v>
      </c>
      <c r="D193" s="210">
        <f t="shared" ref="D193:J193" si="57">SUM(D188:D192)</f>
        <v>-96311.3</v>
      </c>
      <c r="E193" s="210">
        <f t="shared" si="57"/>
        <v>-72413.7</v>
      </c>
      <c r="F193" s="210">
        <f>SUM(G193:J193)</f>
        <v>80909.899999999994</v>
      </c>
      <c r="G193" s="210">
        <f t="shared" si="57"/>
        <v>21322.9</v>
      </c>
      <c r="H193" s="210">
        <f t="shared" si="57"/>
        <v>19647.599999999999</v>
      </c>
      <c r="I193" s="210">
        <f t="shared" si="57"/>
        <v>19077.400000000001</v>
      </c>
      <c r="J193" s="210">
        <f t="shared" si="57"/>
        <v>20862</v>
      </c>
      <c r="K193" s="83"/>
    </row>
    <row r="194" spans="1:11" s="13" customFormat="1">
      <c r="A194" s="231"/>
      <c r="B194" s="138"/>
      <c r="C194" s="40"/>
      <c r="D194" s="40"/>
      <c r="E194" s="40"/>
      <c r="F194" s="40"/>
      <c r="G194" s="116"/>
      <c r="H194" s="116"/>
      <c r="I194" s="116"/>
      <c r="J194" s="116"/>
      <c r="K194" s="41"/>
    </row>
    <row r="195" spans="1:11" s="13" customFormat="1">
      <c r="A195" s="38"/>
      <c r="B195" s="177"/>
      <c r="C195" s="39"/>
      <c r="D195" s="40"/>
      <c r="E195" s="40"/>
      <c r="F195" s="40"/>
      <c r="G195" s="200"/>
      <c r="H195" s="101"/>
      <c r="I195" s="101"/>
      <c r="J195" s="101"/>
      <c r="K195" s="41"/>
    </row>
    <row r="196" spans="1:11" s="13" customFormat="1" ht="39" customHeight="1">
      <c r="A196" s="312" t="s">
        <v>217</v>
      </c>
      <c r="B196" s="42"/>
      <c r="C196" s="348" t="s">
        <v>35</v>
      </c>
      <c r="D196" s="349"/>
      <c r="E196" s="349"/>
      <c r="F196" s="349"/>
      <c r="G196" s="43"/>
      <c r="H196" s="43"/>
      <c r="I196" s="350" t="s">
        <v>218</v>
      </c>
      <c r="J196" s="350"/>
      <c r="K196" s="350"/>
    </row>
    <row r="197" spans="1:11" s="13" customFormat="1">
      <c r="A197" s="100" t="s">
        <v>27</v>
      </c>
      <c r="B197" s="179"/>
      <c r="C197" s="346" t="s">
        <v>28</v>
      </c>
      <c r="D197" s="346"/>
      <c r="E197" s="346"/>
      <c r="F197" s="346"/>
      <c r="G197" s="33"/>
      <c r="H197" s="33"/>
      <c r="I197" s="347" t="s">
        <v>34</v>
      </c>
      <c r="J197" s="347"/>
      <c r="K197" s="347"/>
    </row>
    <row r="198" spans="1:11" s="13" customFormat="1">
      <c r="A198" s="45"/>
      <c r="B198" s="177"/>
      <c r="C198" s="172"/>
      <c r="D198" s="177"/>
      <c r="E198" s="177"/>
      <c r="F198" s="202"/>
      <c r="G198" s="202"/>
      <c r="H198" s="102"/>
      <c r="I198" s="102"/>
      <c r="J198" s="102"/>
      <c r="K198" s="11"/>
    </row>
    <row r="199" spans="1:11" s="13" customFormat="1">
      <c r="A199" s="45"/>
      <c r="B199" s="177"/>
      <c r="C199" s="172"/>
      <c r="D199" s="177"/>
      <c r="E199" s="177"/>
      <c r="F199" s="202"/>
      <c r="G199" s="202"/>
      <c r="H199" s="102"/>
      <c r="I199" s="102"/>
      <c r="J199" s="102"/>
      <c r="K199" s="11"/>
    </row>
    <row r="200" spans="1:11" s="13" customFormat="1">
      <c r="A200" s="45"/>
      <c r="B200" s="177"/>
      <c r="C200" s="172"/>
      <c r="D200" s="177"/>
      <c r="E200" s="177"/>
      <c r="F200" s="202"/>
      <c r="G200" s="202"/>
      <c r="H200" s="102"/>
      <c r="I200" s="102"/>
      <c r="J200" s="102"/>
      <c r="K200" s="11"/>
    </row>
    <row r="201" spans="1:11" s="13" customFormat="1">
      <c r="A201" s="45"/>
      <c r="B201" s="177"/>
      <c r="C201" s="172"/>
      <c r="D201" s="177"/>
      <c r="E201" s="177"/>
      <c r="F201" s="202"/>
      <c r="G201" s="202"/>
      <c r="H201" s="102"/>
      <c r="I201" s="102"/>
      <c r="J201" s="102"/>
      <c r="K201" s="11"/>
    </row>
    <row r="202" spans="1:11" s="13" customFormat="1">
      <c r="A202" s="45"/>
      <c r="B202" s="177"/>
      <c r="C202" s="172"/>
      <c r="D202" s="177"/>
      <c r="E202" s="177"/>
      <c r="F202" s="202"/>
      <c r="G202" s="202"/>
      <c r="H202" s="102"/>
      <c r="I202" s="102"/>
      <c r="J202" s="102"/>
      <c r="K202" s="11"/>
    </row>
    <row r="203" spans="1:11" s="13" customFormat="1">
      <c r="A203" s="45"/>
      <c r="B203" s="177"/>
      <c r="C203" s="172"/>
      <c r="D203" s="177"/>
      <c r="E203" s="177"/>
      <c r="F203" s="202"/>
      <c r="G203" s="202"/>
      <c r="H203" s="102"/>
      <c r="I203" s="102"/>
      <c r="J203" s="102"/>
      <c r="K203" s="11"/>
    </row>
    <row r="204" spans="1:11" s="13" customFormat="1">
      <c r="A204" s="45"/>
      <c r="B204" s="177"/>
      <c r="C204" s="172"/>
      <c r="D204" s="177"/>
      <c r="E204" s="177"/>
      <c r="F204" s="202"/>
      <c r="G204" s="202"/>
      <c r="H204" s="102"/>
      <c r="I204" s="102"/>
      <c r="J204" s="102"/>
      <c r="K204" s="11"/>
    </row>
    <row r="205" spans="1:11" s="13" customFormat="1">
      <c r="A205" s="45"/>
      <c r="B205" s="177"/>
      <c r="C205" s="172"/>
      <c r="D205" s="177"/>
      <c r="E205" s="177"/>
      <c r="F205" s="202"/>
      <c r="G205" s="202"/>
      <c r="H205" s="102"/>
      <c r="I205" s="102"/>
      <c r="J205" s="102"/>
      <c r="K205" s="11"/>
    </row>
    <row r="206" spans="1:11" s="13" customFormat="1">
      <c r="A206" s="45"/>
      <c r="B206" s="177"/>
      <c r="C206" s="172"/>
      <c r="D206" s="177"/>
      <c r="E206" s="177"/>
      <c r="F206" s="202"/>
      <c r="G206" s="202"/>
      <c r="H206" s="102"/>
      <c r="I206" s="102"/>
      <c r="J206" s="102"/>
      <c r="K206" s="11"/>
    </row>
    <row r="207" spans="1:11" s="13" customFormat="1">
      <c r="A207" s="45"/>
      <c r="B207" s="177"/>
      <c r="C207" s="172"/>
      <c r="D207" s="177"/>
      <c r="E207" s="177"/>
      <c r="F207" s="202"/>
      <c r="G207" s="202"/>
      <c r="H207" s="102"/>
      <c r="I207" s="102"/>
      <c r="J207" s="102"/>
      <c r="K207" s="11"/>
    </row>
    <row r="208" spans="1:11" s="13" customFormat="1">
      <c r="A208" s="45"/>
      <c r="B208" s="177"/>
      <c r="C208" s="172"/>
      <c r="D208" s="177"/>
      <c r="E208" s="177"/>
      <c r="F208" s="202"/>
      <c r="G208" s="202"/>
      <c r="H208" s="102"/>
      <c r="I208" s="102"/>
      <c r="J208" s="102"/>
      <c r="K208" s="11"/>
    </row>
    <row r="209" spans="1:11" s="13" customFormat="1">
      <c r="A209" s="45"/>
      <c r="B209" s="177"/>
      <c r="C209" s="172"/>
      <c r="D209" s="177"/>
      <c r="E209" s="177"/>
      <c r="F209" s="202"/>
      <c r="G209" s="202"/>
      <c r="H209" s="102"/>
      <c r="I209" s="102"/>
      <c r="J209" s="102"/>
      <c r="K209" s="11"/>
    </row>
    <row r="210" spans="1:11" s="13" customFormat="1">
      <c r="A210" s="45"/>
      <c r="B210" s="177"/>
      <c r="C210" s="172"/>
      <c r="D210" s="177"/>
      <c r="E210" s="177"/>
      <c r="F210" s="202"/>
      <c r="G210" s="202"/>
      <c r="H210" s="102"/>
      <c r="I210" s="102"/>
      <c r="J210" s="102"/>
      <c r="K210" s="11"/>
    </row>
    <row r="211" spans="1:11" s="13" customFormat="1">
      <c r="A211" s="45"/>
      <c r="B211" s="177"/>
      <c r="C211" s="172"/>
      <c r="D211" s="177"/>
      <c r="E211" s="177"/>
      <c r="F211" s="202"/>
      <c r="G211" s="202"/>
      <c r="H211" s="102"/>
      <c r="I211" s="102"/>
      <c r="J211" s="102"/>
      <c r="K211" s="11"/>
    </row>
    <row r="212" spans="1:11" s="13" customFormat="1">
      <c r="A212" s="45"/>
      <c r="B212" s="177"/>
      <c r="C212" s="172"/>
      <c r="D212" s="177"/>
      <c r="E212" s="177"/>
      <c r="F212" s="202"/>
      <c r="G212" s="202"/>
      <c r="H212" s="102"/>
      <c r="I212" s="102"/>
      <c r="J212" s="102"/>
      <c r="K212" s="11"/>
    </row>
    <row r="213" spans="1:11" s="13" customFormat="1">
      <c r="A213" s="45"/>
      <c r="B213" s="177"/>
      <c r="C213" s="172"/>
      <c r="D213" s="177"/>
      <c r="E213" s="177"/>
      <c r="F213" s="202"/>
      <c r="G213" s="202"/>
      <c r="H213" s="102"/>
      <c r="I213" s="102"/>
      <c r="J213" s="102"/>
      <c r="K213" s="11"/>
    </row>
    <row r="214" spans="1:11" s="13" customFormat="1">
      <c r="A214" s="45"/>
      <c r="B214" s="177"/>
      <c r="C214" s="172"/>
      <c r="D214" s="177"/>
      <c r="E214" s="177"/>
      <c r="F214" s="202"/>
      <c r="G214" s="202"/>
      <c r="H214" s="102"/>
      <c r="I214" s="102"/>
      <c r="J214" s="102"/>
      <c r="K214" s="11"/>
    </row>
    <row r="215" spans="1:11" s="13" customFormat="1">
      <c r="A215" s="45"/>
      <c r="B215" s="177"/>
      <c r="C215" s="172"/>
      <c r="D215" s="177"/>
      <c r="E215" s="177"/>
      <c r="F215" s="202"/>
      <c r="G215" s="202"/>
      <c r="H215" s="102"/>
      <c r="I215" s="102"/>
      <c r="J215" s="102"/>
      <c r="K215" s="11"/>
    </row>
    <row r="216" spans="1:11" s="13" customFormat="1">
      <c r="A216" s="45"/>
      <c r="B216" s="177"/>
      <c r="C216" s="172"/>
      <c r="D216" s="177"/>
      <c r="E216" s="177"/>
      <c r="F216" s="202"/>
      <c r="G216" s="202"/>
      <c r="H216" s="102"/>
      <c r="I216" s="102"/>
      <c r="J216" s="102"/>
      <c r="K216" s="11"/>
    </row>
    <row r="217" spans="1:11" s="13" customFormat="1">
      <c r="A217" s="45"/>
      <c r="B217" s="177"/>
      <c r="C217" s="172"/>
      <c r="D217" s="177"/>
      <c r="E217" s="177"/>
      <c r="F217" s="202"/>
      <c r="G217" s="202"/>
      <c r="H217" s="102"/>
      <c r="I217" s="102"/>
      <c r="J217" s="102"/>
      <c r="K217" s="11"/>
    </row>
    <row r="218" spans="1:11" s="13" customFormat="1">
      <c r="A218" s="45"/>
      <c r="B218" s="177"/>
      <c r="C218" s="172"/>
      <c r="D218" s="177"/>
      <c r="E218" s="177"/>
      <c r="F218" s="202"/>
      <c r="G218" s="202"/>
      <c r="H218" s="102"/>
      <c r="I218" s="102"/>
      <c r="J218" s="102"/>
      <c r="K218" s="11"/>
    </row>
    <row r="219" spans="1:11" s="13" customFormat="1">
      <c r="A219" s="45"/>
      <c r="B219" s="177"/>
      <c r="C219" s="172"/>
      <c r="D219" s="177"/>
      <c r="E219" s="177"/>
      <c r="F219" s="202"/>
      <c r="G219" s="202"/>
      <c r="H219" s="102"/>
      <c r="I219" s="102"/>
      <c r="J219" s="102"/>
      <c r="K219" s="11"/>
    </row>
    <row r="220" spans="1:11" s="13" customFormat="1">
      <c r="A220" s="45"/>
      <c r="B220" s="177"/>
      <c r="C220" s="172"/>
      <c r="D220" s="177"/>
      <c r="E220" s="177"/>
      <c r="F220" s="202"/>
      <c r="G220" s="202"/>
      <c r="H220" s="102"/>
      <c r="I220" s="102"/>
      <c r="J220" s="102"/>
      <c r="K220" s="11"/>
    </row>
    <row r="221" spans="1:11" s="13" customFormat="1">
      <c r="A221" s="45"/>
      <c r="B221" s="177"/>
      <c r="C221" s="172"/>
      <c r="D221" s="177"/>
      <c r="E221" s="177"/>
      <c r="F221" s="202"/>
      <c r="G221" s="202"/>
      <c r="H221" s="102"/>
      <c r="I221" s="102"/>
      <c r="J221" s="102"/>
      <c r="K221" s="11"/>
    </row>
    <row r="222" spans="1:11" s="13" customFormat="1">
      <c r="A222" s="45"/>
      <c r="B222" s="177"/>
      <c r="C222" s="172"/>
      <c r="D222" s="177"/>
      <c r="E222" s="177"/>
      <c r="F222" s="202"/>
      <c r="G222" s="202"/>
      <c r="H222" s="102"/>
      <c r="I222" s="102"/>
      <c r="J222" s="102"/>
      <c r="K222" s="11"/>
    </row>
    <row r="223" spans="1:11" s="13" customFormat="1">
      <c r="A223" s="45"/>
      <c r="B223" s="177"/>
      <c r="C223" s="172"/>
      <c r="D223" s="177"/>
      <c r="E223" s="177"/>
      <c r="F223" s="202"/>
      <c r="G223" s="202"/>
      <c r="H223" s="102"/>
      <c r="I223" s="102"/>
      <c r="J223" s="102"/>
      <c r="K223" s="11"/>
    </row>
    <row r="224" spans="1:11" s="13" customFormat="1">
      <c r="A224" s="45"/>
      <c r="B224" s="177"/>
      <c r="C224" s="172"/>
      <c r="D224" s="177"/>
      <c r="E224" s="177"/>
      <c r="F224" s="202"/>
      <c r="G224" s="202"/>
      <c r="H224" s="102"/>
      <c r="I224" s="102"/>
      <c r="J224" s="102"/>
      <c r="K224" s="11"/>
    </row>
    <row r="225" spans="1:11" s="13" customFormat="1">
      <c r="A225" s="45"/>
      <c r="B225" s="177"/>
      <c r="C225" s="172"/>
      <c r="D225" s="177"/>
      <c r="E225" s="177"/>
      <c r="F225" s="202"/>
      <c r="G225" s="202"/>
      <c r="H225" s="102"/>
      <c r="I225" s="102"/>
      <c r="J225" s="102"/>
      <c r="K225" s="11"/>
    </row>
    <row r="226" spans="1:11" s="13" customFormat="1">
      <c r="A226" s="45"/>
      <c r="B226" s="177"/>
      <c r="C226" s="172"/>
      <c r="D226" s="177"/>
      <c r="E226" s="177"/>
      <c r="F226" s="202"/>
      <c r="G226" s="202"/>
      <c r="H226" s="102"/>
      <c r="I226" s="102"/>
      <c r="J226" s="102"/>
      <c r="K226" s="11"/>
    </row>
    <row r="227" spans="1:11" s="13" customFormat="1">
      <c r="A227" s="45"/>
      <c r="B227" s="177"/>
      <c r="C227" s="172"/>
      <c r="D227" s="177"/>
      <c r="E227" s="177"/>
      <c r="F227" s="202"/>
      <c r="G227" s="202"/>
      <c r="H227" s="102"/>
      <c r="I227" s="102"/>
      <c r="J227" s="102"/>
      <c r="K227" s="11"/>
    </row>
    <row r="228" spans="1:11" s="13" customFormat="1">
      <c r="A228" s="45"/>
      <c r="B228" s="177"/>
      <c r="C228" s="172"/>
      <c r="D228" s="177"/>
      <c r="E228" s="177"/>
      <c r="F228" s="202"/>
      <c r="G228" s="202"/>
      <c r="H228" s="102"/>
      <c r="I228" s="102"/>
      <c r="J228" s="102"/>
      <c r="K228" s="11"/>
    </row>
    <row r="229" spans="1:11" s="13" customFormat="1">
      <c r="A229" s="45"/>
      <c r="B229" s="177"/>
      <c r="C229" s="172"/>
      <c r="D229" s="177"/>
      <c r="E229" s="177"/>
      <c r="F229" s="202"/>
      <c r="G229" s="202"/>
      <c r="H229" s="102"/>
      <c r="I229" s="102"/>
      <c r="J229" s="102"/>
      <c r="K229" s="11"/>
    </row>
    <row r="230" spans="1:11" s="13" customFormat="1">
      <c r="A230" s="45"/>
      <c r="B230" s="177"/>
      <c r="C230" s="172"/>
      <c r="D230" s="177"/>
      <c r="E230" s="177"/>
      <c r="F230" s="202"/>
      <c r="G230" s="202"/>
      <c r="H230" s="102"/>
      <c r="I230" s="102"/>
      <c r="J230" s="102"/>
      <c r="K230" s="11"/>
    </row>
    <row r="231" spans="1:11" s="13" customFormat="1">
      <c r="A231" s="45"/>
      <c r="B231" s="177"/>
      <c r="C231" s="172"/>
      <c r="D231" s="177"/>
      <c r="E231" s="177"/>
      <c r="F231" s="202"/>
      <c r="G231" s="202"/>
      <c r="H231" s="102"/>
      <c r="I231" s="102"/>
      <c r="J231" s="102"/>
      <c r="K231" s="11"/>
    </row>
    <row r="232" spans="1:11" s="13" customFormat="1">
      <c r="A232" s="45"/>
      <c r="B232" s="177"/>
      <c r="C232" s="172"/>
      <c r="D232" s="177"/>
      <c r="E232" s="177"/>
      <c r="F232" s="202"/>
      <c r="G232" s="202"/>
      <c r="H232" s="102"/>
      <c r="I232" s="102"/>
      <c r="J232" s="102"/>
      <c r="K232" s="11"/>
    </row>
    <row r="233" spans="1:11" s="13" customFormat="1">
      <c r="A233" s="45"/>
      <c r="B233" s="177"/>
      <c r="C233" s="172"/>
      <c r="D233" s="177"/>
      <c r="E233" s="177"/>
      <c r="F233" s="202"/>
      <c r="G233" s="202"/>
      <c r="H233" s="102"/>
      <c r="I233" s="102"/>
      <c r="J233" s="102"/>
      <c r="K233" s="11"/>
    </row>
    <row r="234" spans="1:11" s="13" customFormat="1">
      <c r="A234" s="45"/>
      <c r="B234" s="177"/>
      <c r="C234" s="172"/>
      <c r="D234" s="177"/>
      <c r="E234" s="177"/>
      <c r="F234" s="202"/>
      <c r="G234" s="202"/>
      <c r="H234" s="102"/>
      <c r="I234" s="102"/>
      <c r="J234" s="102"/>
      <c r="K234" s="11"/>
    </row>
    <row r="235" spans="1:11" s="13" customFormat="1">
      <c r="A235" s="45"/>
      <c r="B235" s="177"/>
      <c r="C235" s="172"/>
      <c r="D235" s="177"/>
      <c r="E235" s="177"/>
      <c r="F235" s="202"/>
      <c r="G235" s="202"/>
      <c r="H235" s="102"/>
      <c r="I235" s="102"/>
      <c r="J235" s="102"/>
      <c r="K235" s="11"/>
    </row>
    <row r="236" spans="1:11" s="13" customFormat="1">
      <c r="A236" s="45"/>
      <c r="B236" s="177"/>
      <c r="C236" s="172"/>
      <c r="D236" s="177"/>
      <c r="E236" s="177"/>
      <c r="F236" s="202"/>
      <c r="G236" s="202"/>
      <c r="H236" s="102"/>
      <c r="I236" s="102"/>
      <c r="J236" s="102"/>
      <c r="K236" s="11"/>
    </row>
    <row r="237" spans="1:11" s="13" customFormat="1">
      <c r="A237" s="45"/>
      <c r="B237" s="177"/>
      <c r="C237" s="172"/>
      <c r="D237" s="177"/>
      <c r="E237" s="177"/>
      <c r="F237" s="202"/>
      <c r="G237" s="202"/>
      <c r="H237" s="102"/>
      <c r="I237" s="102"/>
      <c r="J237" s="102"/>
      <c r="K237" s="11"/>
    </row>
    <row r="238" spans="1:11" s="13" customFormat="1">
      <c r="A238" s="45"/>
      <c r="B238" s="177"/>
      <c r="C238" s="172"/>
      <c r="D238" s="177"/>
      <c r="E238" s="177"/>
      <c r="F238" s="202"/>
      <c r="G238" s="202"/>
      <c r="H238" s="102"/>
      <c r="I238" s="102"/>
      <c r="J238" s="102"/>
      <c r="K238" s="11"/>
    </row>
    <row r="239" spans="1:11" s="13" customFormat="1">
      <c r="A239" s="45"/>
      <c r="B239" s="177"/>
      <c r="C239" s="172"/>
      <c r="D239" s="177"/>
      <c r="E239" s="177"/>
      <c r="F239" s="202"/>
      <c r="G239" s="202"/>
      <c r="H239" s="102"/>
      <c r="I239" s="102"/>
      <c r="J239" s="102"/>
      <c r="K239" s="11"/>
    </row>
    <row r="240" spans="1:11" s="13" customFormat="1">
      <c r="A240" s="45"/>
      <c r="B240" s="177"/>
      <c r="C240" s="172"/>
      <c r="D240" s="177"/>
      <c r="E240" s="177"/>
      <c r="F240" s="202"/>
      <c r="G240" s="202"/>
      <c r="H240" s="102"/>
      <c r="I240" s="102"/>
      <c r="J240" s="102"/>
      <c r="K240" s="11"/>
    </row>
    <row r="241" spans="1:11" s="13" customFormat="1">
      <c r="A241" s="45"/>
      <c r="B241" s="177"/>
      <c r="C241" s="172"/>
      <c r="D241" s="177"/>
      <c r="E241" s="177"/>
      <c r="F241" s="202"/>
      <c r="G241" s="202"/>
      <c r="H241" s="102"/>
      <c r="I241" s="102"/>
      <c r="J241" s="102"/>
      <c r="K241" s="11"/>
    </row>
    <row r="242" spans="1:11" s="13" customFormat="1">
      <c r="A242" s="45"/>
      <c r="B242" s="177"/>
      <c r="C242" s="172"/>
      <c r="D242" s="177"/>
      <c r="E242" s="177"/>
      <c r="F242" s="202"/>
      <c r="G242" s="202"/>
      <c r="H242" s="102"/>
      <c r="I242" s="102"/>
      <c r="J242" s="102"/>
      <c r="K242" s="11"/>
    </row>
    <row r="243" spans="1:11" s="13" customFormat="1">
      <c r="A243" s="45"/>
      <c r="B243" s="177"/>
      <c r="C243" s="172"/>
      <c r="D243" s="177"/>
      <c r="E243" s="177"/>
      <c r="F243" s="202"/>
      <c r="G243" s="202"/>
      <c r="H243" s="102"/>
      <c r="I243" s="102"/>
      <c r="J243" s="102"/>
      <c r="K243" s="11"/>
    </row>
    <row r="244" spans="1:11" s="13" customFormat="1">
      <c r="A244" s="45"/>
      <c r="B244" s="177"/>
      <c r="C244" s="172"/>
      <c r="D244" s="177"/>
      <c r="E244" s="177"/>
      <c r="F244" s="202"/>
      <c r="G244" s="202"/>
      <c r="H244" s="102"/>
      <c r="I244" s="102"/>
      <c r="J244" s="102"/>
      <c r="K244" s="11"/>
    </row>
    <row r="245" spans="1:11" s="13" customFormat="1">
      <c r="A245" s="45"/>
      <c r="B245" s="177"/>
      <c r="C245" s="172"/>
      <c r="D245" s="177"/>
      <c r="E245" s="177"/>
      <c r="F245" s="202"/>
      <c r="G245" s="202"/>
      <c r="H245" s="102"/>
      <c r="I245" s="102"/>
      <c r="J245" s="102"/>
      <c r="K245" s="11"/>
    </row>
    <row r="246" spans="1:11" s="13" customFormat="1">
      <c r="A246" s="45"/>
      <c r="B246" s="177"/>
      <c r="C246" s="172"/>
      <c r="D246" s="177"/>
      <c r="E246" s="177"/>
      <c r="F246" s="202"/>
      <c r="G246" s="202"/>
      <c r="H246" s="102"/>
      <c r="I246" s="102"/>
      <c r="J246" s="102"/>
      <c r="K246" s="11"/>
    </row>
    <row r="247" spans="1:11" s="13" customFormat="1">
      <c r="A247" s="45"/>
      <c r="B247" s="177"/>
      <c r="C247" s="172"/>
      <c r="D247" s="177"/>
      <c r="E247" s="177"/>
      <c r="F247" s="202"/>
      <c r="G247" s="202"/>
      <c r="H247" s="102"/>
      <c r="I247" s="102"/>
      <c r="J247" s="102"/>
      <c r="K247" s="11"/>
    </row>
    <row r="248" spans="1:11" s="13" customFormat="1">
      <c r="A248" s="45"/>
      <c r="B248" s="177"/>
      <c r="C248" s="172"/>
      <c r="D248" s="177"/>
      <c r="E248" s="177"/>
      <c r="F248" s="202"/>
      <c r="G248" s="202"/>
      <c r="H248" s="102"/>
      <c r="I248" s="102"/>
      <c r="J248" s="102"/>
      <c r="K248" s="11"/>
    </row>
    <row r="249" spans="1:11" s="13" customFormat="1">
      <c r="A249" s="45"/>
      <c r="B249" s="177"/>
      <c r="C249" s="172"/>
      <c r="D249" s="177"/>
      <c r="E249" s="177"/>
      <c r="F249" s="202"/>
      <c r="G249" s="202"/>
      <c r="H249" s="102"/>
      <c r="I249" s="102"/>
      <c r="J249" s="102"/>
      <c r="K249" s="11"/>
    </row>
    <row r="250" spans="1:11" s="13" customFormat="1">
      <c r="A250" s="45"/>
      <c r="B250" s="177"/>
      <c r="C250" s="172"/>
      <c r="D250" s="177"/>
      <c r="E250" s="177"/>
      <c r="F250" s="202"/>
      <c r="G250" s="202"/>
      <c r="H250" s="102"/>
      <c r="I250" s="102"/>
      <c r="J250" s="102"/>
      <c r="K250" s="11"/>
    </row>
    <row r="251" spans="1:11" s="13" customFormat="1">
      <c r="A251" s="45"/>
      <c r="B251" s="177"/>
      <c r="C251" s="172"/>
      <c r="D251" s="177"/>
      <c r="E251" s="177"/>
      <c r="F251" s="202"/>
      <c r="G251" s="202"/>
      <c r="H251" s="102"/>
      <c r="I251" s="102"/>
      <c r="J251" s="102"/>
      <c r="K251" s="11"/>
    </row>
    <row r="252" spans="1:11" s="13" customFormat="1">
      <c r="A252" s="45"/>
      <c r="B252" s="177"/>
      <c r="C252" s="172"/>
      <c r="D252" s="177"/>
      <c r="E252" s="177"/>
      <c r="F252" s="202"/>
      <c r="G252" s="202"/>
      <c r="H252" s="102"/>
      <c r="I252" s="102"/>
      <c r="J252" s="102"/>
      <c r="K252" s="11"/>
    </row>
    <row r="253" spans="1:11" s="13" customFormat="1">
      <c r="A253" s="45"/>
      <c r="B253" s="177"/>
      <c r="C253" s="172"/>
      <c r="D253" s="177"/>
      <c r="E253" s="177"/>
      <c r="F253" s="202"/>
      <c r="G253" s="202"/>
      <c r="H253" s="102"/>
      <c r="I253" s="102"/>
      <c r="J253" s="102"/>
      <c r="K253" s="11"/>
    </row>
    <row r="254" spans="1:11" s="13" customFormat="1">
      <c r="A254" s="45"/>
      <c r="B254" s="177"/>
      <c r="C254" s="172"/>
      <c r="D254" s="177"/>
      <c r="E254" s="177"/>
      <c r="F254" s="202"/>
      <c r="G254" s="202"/>
      <c r="H254" s="102"/>
      <c r="I254" s="102"/>
      <c r="J254" s="102"/>
      <c r="K254" s="11"/>
    </row>
    <row r="255" spans="1:11" s="13" customFormat="1">
      <c r="A255" s="45"/>
      <c r="B255" s="177"/>
      <c r="C255" s="172"/>
      <c r="D255" s="177"/>
      <c r="E255" s="177"/>
      <c r="F255" s="202"/>
      <c r="G255" s="202"/>
      <c r="H255" s="102"/>
      <c r="I255" s="102"/>
      <c r="J255" s="102"/>
      <c r="K255" s="11"/>
    </row>
    <row r="256" spans="1:11" s="13" customFormat="1">
      <c r="A256" s="45"/>
      <c r="B256" s="177"/>
      <c r="C256" s="172"/>
      <c r="D256" s="177"/>
      <c r="E256" s="177"/>
      <c r="F256" s="202"/>
      <c r="G256" s="202"/>
      <c r="H256" s="102"/>
      <c r="I256" s="102"/>
      <c r="J256" s="102"/>
      <c r="K256" s="11"/>
    </row>
    <row r="257" spans="1:11" s="13" customFormat="1">
      <c r="A257" s="45"/>
      <c r="B257" s="177"/>
      <c r="C257" s="172"/>
      <c r="D257" s="177"/>
      <c r="E257" s="177"/>
      <c r="F257" s="202"/>
      <c r="G257" s="202"/>
      <c r="H257" s="102"/>
      <c r="I257" s="102"/>
      <c r="J257" s="102"/>
      <c r="K257" s="11"/>
    </row>
    <row r="258" spans="1:11" s="13" customFormat="1">
      <c r="A258" s="45"/>
      <c r="B258" s="177"/>
      <c r="C258" s="172"/>
      <c r="D258" s="177"/>
      <c r="E258" s="177"/>
      <c r="F258" s="202"/>
      <c r="G258" s="202"/>
      <c r="H258" s="102"/>
      <c r="I258" s="102"/>
      <c r="J258" s="102"/>
      <c r="K258" s="11"/>
    </row>
    <row r="259" spans="1:11" s="13" customFormat="1">
      <c r="A259" s="45"/>
      <c r="B259" s="177"/>
      <c r="C259" s="172"/>
      <c r="D259" s="177"/>
      <c r="E259" s="177"/>
      <c r="F259" s="202"/>
      <c r="G259" s="202"/>
      <c r="H259" s="102"/>
      <c r="I259" s="102"/>
      <c r="J259" s="102"/>
      <c r="K259" s="11"/>
    </row>
    <row r="260" spans="1:11" s="13" customFormat="1">
      <c r="A260" s="45"/>
      <c r="B260" s="177"/>
      <c r="C260" s="172"/>
      <c r="D260" s="177"/>
      <c r="E260" s="177"/>
      <c r="F260" s="202"/>
      <c r="G260" s="202"/>
      <c r="H260" s="102"/>
      <c r="I260" s="102"/>
      <c r="J260" s="102"/>
      <c r="K260" s="11"/>
    </row>
    <row r="261" spans="1:11" s="13" customFormat="1">
      <c r="A261" s="45"/>
      <c r="B261" s="177"/>
      <c r="C261" s="172"/>
      <c r="D261" s="177"/>
      <c r="E261" s="177"/>
      <c r="F261" s="202"/>
      <c r="G261" s="202"/>
      <c r="H261" s="102"/>
      <c r="I261" s="102"/>
      <c r="J261" s="102"/>
      <c r="K261" s="11"/>
    </row>
    <row r="262" spans="1:11" s="13" customFormat="1">
      <c r="A262" s="45"/>
      <c r="B262" s="177"/>
      <c r="C262" s="172"/>
      <c r="D262" s="177"/>
      <c r="E262" s="177"/>
      <c r="F262" s="202"/>
      <c r="G262" s="202"/>
      <c r="H262" s="102"/>
      <c r="I262" s="102"/>
      <c r="J262" s="102"/>
      <c r="K262" s="11"/>
    </row>
    <row r="263" spans="1:11" s="13" customFormat="1">
      <c r="A263" s="45"/>
      <c r="B263" s="177"/>
      <c r="C263" s="172"/>
      <c r="D263" s="177"/>
      <c r="E263" s="177"/>
      <c r="F263" s="202"/>
      <c r="G263" s="202"/>
      <c r="H263" s="102"/>
      <c r="I263" s="102"/>
      <c r="J263" s="102"/>
      <c r="K263" s="11"/>
    </row>
    <row r="264" spans="1:11" s="13" customFormat="1">
      <c r="A264" s="45"/>
      <c r="B264" s="177"/>
      <c r="C264" s="172"/>
      <c r="D264" s="177"/>
      <c r="E264" s="177"/>
      <c r="F264" s="202"/>
      <c r="G264" s="202"/>
      <c r="H264" s="102"/>
      <c r="I264" s="102"/>
      <c r="J264" s="102"/>
      <c r="K264" s="11"/>
    </row>
    <row r="265" spans="1:11" s="13" customFormat="1">
      <c r="A265" s="45"/>
      <c r="B265" s="177"/>
      <c r="C265" s="172"/>
      <c r="D265" s="177"/>
      <c r="E265" s="177"/>
      <c r="F265" s="202"/>
      <c r="G265" s="202"/>
      <c r="H265" s="102"/>
      <c r="I265" s="102"/>
      <c r="J265" s="102"/>
      <c r="K265" s="11"/>
    </row>
    <row r="266" spans="1:11" s="13" customFormat="1">
      <c r="A266" s="45"/>
      <c r="B266" s="177"/>
      <c r="C266" s="172"/>
      <c r="D266" s="177"/>
      <c r="E266" s="177"/>
      <c r="F266" s="202"/>
      <c r="G266" s="202"/>
      <c r="H266" s="102"/>
      <c r="I266" s="102"/>
      <c r="J266" s="102"/>
      <c r="K266" s="11"/>
    </row>
    <row r="267" spans="1:11" s="13" customFormat="1">
      <c r="A267" s="45"/>
      <c r="B267" s="177"/>
      <c r="C267" s="172"/>
      <c r="D267" s="177"/>
      <c r="E267" s="177"/>
      <c r="F267" s="202"/>
      <c r="G267" s="202"/>
      <c r="H267" s="102"/>
      <c r="I267" s="102"/>
      <c r="J267" s="102"/>
      <c r="K267" s="11"/>
    </row>
    <row r="268" spans="1:11" s="13" customFormat="1">
      <c r="A268" s="45"/>
      <c r="B268" s="177"/>
      <c r="C268" s="172"/>
      <c r="D268" s="177"/>
      <c r="E268" s="177"/>
      <c r="F268" s="202"/>
      <c r="G268" s="202"/>
      <c r="H268" s="102"/>
      <c r="I268" s="102"/>
      <c r="J268" s="102"/>
      <c r="K268" s="11"/>
    </row>
    <row r="269" spans="1:11" s="13" customFormat="1">
      <c r="A269" s="45"/>
      <c r="B269" s="177"/>
      <c r="C269" s="172"/>
      <c r="D269" s="177"/>
      <c r="E269" s="177"/>
      <c r="F269" s="202"/>
      <c r="G269" s="202"/>
      <c r="H269" s="102"/>
      <c r="I269" s="102"/>
      <c r="J269" s="102"/>
      <c r="K269" s="11"/>
    </row>
    <row r="270" spans="1:11" s="13" customFormat="1">
      <c r="A270" s="45"/>
      <c r="B270" s="177"/>
      <c r="C270" s="172"/>
      <c r="D270" s="177"/>
      <c r="E270" s="177"/>
      <c r="F270" s="202"/>
      <c r="G270" s="202"/>
      <c r="H270" s="102"/>
      <c r="I270" s="102"/>
      <c r="J270" s="102"/>
      <c r="K270" s="11"/>
    </row>
    <row r="271" spans="1:11" s="13" customFormat="1">
      <c r="A271" s="45"/>
      <c r="B271" s="177"/>
      <c r="C271" s="172"/>
      <c r="D271" s="177"/>
      <c r="E271" s="177"/>
      <c r="F271" s="202"/>
      <c r="G271" s="202"/>
      <c r="H271" s="102"/>
      <c r="I271" s="102"/>
      <c r="J271" s="102"/>
      <c r="K271" s="11"/>
    </row>
    <row r="272" spans="1:11" s="13" customFormat="1">
      <c r="A272" s="45"/>
      <c r="B272" s="177"/>
      <c r="C272" s="172"/>
      <c r="D272" s="177"/>
      <c r="E272" s="177"/>
      <c r="F272" s="202"/>
      <c r="G272" s="202"/>
      <c r="H272" s="102"/>
      <c r="I272" s="102"/>
      <c r="J272" s="102"/>
      <c r="K272" s="11"/>
    </row>
    <row r="273" spans="1:11" s="13" customFormat="1">
      <c r="A273" s="45"/>
      <c r="B273" s="177"/>
      <c r="C273" s="172"/>
      <c r="D273" s="177"/>
      <c r="E273" s="177"/>
      <c r="F273" s="202"/>
      <c r="G273" s="202"/>
      <c r="H273" s="102"/>
      <c r="I273" s="102"/>
      <c r="J273" s="102"/>
      <c r="K273" s="11"/>
    </row>
    <row r="274" spans="1:11" s="13" customFormat="1">
      <c r="A274" s="45"/>
      <c r="B274" s="177"/>
      <c r="C274" s="172"/>
      <c r="D274" s="177"/>
      <c r="E274" s="177"/>
      <c r="F274" s="202"/>
      <c r="G274" s="202"/>
      <c r="H274" s="102"/>
      <c r="I274" s="102"/>
      <c r="J274" s="102"/>
      <c r="K274" s="11"/>
    </row>
    <row r="275" spans="1:11" s="13" customFormat="1">
      <c r="A275" s="45"/>
      <c r="B275" s="177"/>
      <c r="C275" s="172"/>
      <c r="D275" s="177"/>
      <c r="E275" s="177"/>
      <c r="F275" s="202"/>
      <c r="G275" s="202"/>
      <c r="H275" s="102"/>
      <c r="I275" s="102"/>
      <c r="J275" s="102"/>
      <c r="K275" s="11"/>
    </row>
    <row r="276" spans="1:11" s="13" customFormat="1">
      <c r="A276" s="45"/>
      <c r="B276" s="177"/>
      <c r="C276" s="172"/>
      <c r="D276" s="177"/>
      <c r="E276" s="177"/>
      <c r="F276" s="202"/>
      <c r="G276" s="202"/>
      <c r="H276" s="102"/>
      <c r="I276" s="102"/>
      <c r="J276" s="102"/>
      <c r="K276" s="11"/>
    </row>
    <row r="277" spans="1:11" s="13" customFormat="1">
      <c r="A277" s="45"/>
      <c r="B277" s="177"/>
      <c r="C277" s="172"/>
      <c r="D277" s="177"/>
      <c r="E277" s="177"/>
      <c r="F277" s="202"/>
      <c r="G277" s="202"/>
      <c r="H277" s="102"/>
      <c r="I277" s="102"/>
      <c r="J277" s="102"/>
      <c r="K277" s="11"/>
    </row>
    <row r="278" spans="1:11" s="13" customFormat="1">
      <c r="A278" s="45"/>
      <c r="B278" s="177"/>
      <c r="C278" s="172"/>
      <c r="D278" s="177"/>
      <c r="E278" s="177"/>
      <c r="F278" s="202"/>
      <c r="G278" s="202"/>
      <c r="H278" s="102"/>
      <c r="I278" s="102"/>
      <c r="J278" s="102"/>
      <c r="K278" s="11"/>
    </row>
    <row r="279" spans="1:11" s="13" customFormat="1">
      <c r="A279" s="45"/>
      <c r="B279" s="177"/>
      <c r="C279" s="172"/>
      <c r="D279" s="177"/>
      <c r="E279" s="177"/>
      <c r="F279" s="202"/>
      <c r="G279" s="202"/>
      <c r="H279" s="102"/>
      <c r="I279" s="102"/>
      <c r="J279" s="102"/>
      <c r="K279" s="11"/>
    </row>
    <row r="280" spans="1:11" s="13" customFormat="1">
      <c r="A280" s="45"/>
      <c r="B280" s="177"/>
      <c r="C280" s="172"/>
      <c r="D280" s="177"/>
      <c r="E280" s="177"/>
      <c r="F280" s="202"/>
      <c r="G280" s="202"/>
      <c r="H280" s="102"/>
      <c r="I280" s="102"/>
      <c r="J280" s="102"/>
      <c r="K280" s="11"/>
    </row>
    <row r="281" spans="1:11" s="13" customFormat="1">
      <c r="A281" s="45"/>
      <c r="B281" s="177"/>
      <c r="C281" s="172"/>
      <c r="D281" s="177"/>
      <c r="E281" s="177"/>
      <c r="F281" s="202"/>
      <c r="G281" s="202"/>
      <c r="H281" s="102"/>
      <c r="I281" s="102"/>
      <c r="J281" s="102"/>
      <c r="K281" s="11"/>
    </row>
    <row r="282" spans="1:11" s="13" customFormat="1">
      <c r="A282" s="45"/>
      <c r="B282" s="177"/>
      <c r="C282" s="172"/>
      <c r="D282" s="177"/>
      <c r="E282" s="177"/>
      <c r="F282" s="202"/>
      <c r="G282" s="202"/>
      <c r="H282" s="102"/>
      <c r="I282" s="102"/>
      <c r="J282" s="102"/>
      <c r="K282" s="11"/>
    </row>
    <row r="283" spans="1:11" s="13" customFormat="1">
      <c r="A283" s="45"/>
      <c r="B283" s="177"/>
      <c r="C283" s="172"/>
      <c r="D283" s="177"/>
      <c r="E283" s="177"/>
      <c r="F283" s="202"/>
      <c r="G283" s="202"/>
      <c r="H283" s="102"/>
      <c r="I283" s="102"/>
      <c r="J283" s="102"/>
      <c r="K283" s="11"/>
    </row>
    <row r="284" spans="1:11" s="13" customFormat="1">
      <c r="A284" s="45"/>
      <c r="B284" s="177"/>
      <c r="C284" s="172"/>
      <c r="D284" s="177"/>
      <c r="E284" s="177"/>
      <c r="F284" s="202"/>
      <c r="G284" s="202"/>
      <c r="H284" s="102"/>
      <c r="I284" s="102"/>
      <c r="J284" s="102"/>
      <c r="K284" s="11"/>
    </row>
    <row r="285" spans="1:11" s="13" customFormat="1">
      <c r="A285" s="45"/>
      <c r="B285" s="177"/>
      <c r="C285" s="172"/>
      <c r="D285" s="177"/>
      <c r="E285" s="177"/>
      <c r="F285" s="202"/>
      <c r="G285" s="202"/>
      <c r="H285" s="102"/>
      <c r="I285" s="102"/>
      <c r="J285" s="102"/>
      <c r="K285" s="11"/>
    </row>
    <row r="286" spans="1:11" s="13" customFormat="1">
      <c r="A286" s="45"/>
      <c r="B286" s="177"/>
      <c r="C286" s="172"/>
      <c r="D286" s="177"/>
      <c r="E286" s="177"/>
      <c r="F286" s="202"/>
      <c r="G286" s="202"/>
      <c r="H286" s="102"/>
      <c r="I286" s="102"/>
      <c r="J286" s="102"/>
      <c r="K286" s="11"/>
    </row>
    <row r="287" spans="1:11" s="13" customFormat="1">
      <c r="A287" s="45"/>
      <c r="B287" s="177"/>
      <c r="C287" s="172"/>
      <c r="D287" s="177"/>
      <c r="E287" s="177"/>
      <c r="F287" s="202"/>
      <c r="G287" s="202"/>
      <c r="H287" s="102"/>
      <c r="I287" s="102"/>
      <c r="J287" s="102"/>
      <c r="K287" s="11"/>
    </row>
    <row r="288" spans="1:11" s="13" customFormat="1">
      <c r="A288" s="45"/>
      <c r="B288" s="177"/>
      <c r="C288" s="172"/>
      <c r="D288" s="177"/>
      <c r="E288" s="177"/>
      <c r="F288" s="202"/>
      <c r="G288" s="202"/>
      <c r="H288" s="102"/>
      <c r="I288" s="102"/>
      <c r="J288" s="102"/>
      <c r="K288" s="11"/>
    </row>
    <row r="289" spans="1:11" s="13" customFormat="1">
      <c r="A289" s="45"/>
      <c r="B289" s="177"/>
      <c r="C289" s="172"/>
      <c r="D289" s="177"/>
      <c r="E289" s="177"/>
      <c r="F289" s="202"/>
      <c r="G289" s="202"/>
      <c r="H289" s="102"/>
      <c r="I289" s="102"/>
      <c r="J289" s="102"/>
      <c r="K289" s="11"/>
    </row>
    <row r="290" spans="1:11" s="13" customFormat="1">
      <c r="A290" s="45"/>
      <c r="B290" s="177"/>
      <c r="C290" s="172"/>
      <c r="D290" s="177"/>
      <c r="E290" s="177"/>
      <c r="F290" s="202"/>
      <c r="G290" s="202"/>
      <c r="H290" s="102"/>
      <c r="I290" s="102"/>
      <c r="J290" s="102"/>
      <c r="K290" s="11"/>
    </row>
    <row r="291" spans="1:11" s="13" customFormat="1">
      <c r="A291" s="45"/>
      <c r="B291" s="177"/>
      <c r="C291" s="172"/>
      <c r="D291" s="177"/>
      <c r="E291" s="177"/>
      <c r="F291" s="202"/>
      <c r="G291" s="202"/>
      <c r="H291" s="102"/>
      <c r="I291" s="102"/>
      <c r="J291" s="102"/>
      <c r="K291" s="11"/>
    </row>
    <row r="292" spans="1:11" s="13" customFormat="1">
      <c r="A292" s="45"/>
      <c r="B292" s="177"/>
      <c r="C292" s="172"/>
      <c r="D292" s="177"/>
      <c r="E292" s="177"/>
      <c r="F292" s="202"/>
      <c r="G292" s="202"/>
      <c r="H292" s="102"/>
      <c r="I292" s="102"/>
      <c r="J292" s="102"/>
      <c r="K292" s="11"/>
    </row>
    <row r="293" spans="1:11" s="13" customFormat="1">
      <c r="A293" s="45"/>
      <c r="B293" s="177"/>
      <c r="C293" s="172"/>
      <c r="D293" s="177"/>
      <c r="E293" s="177"/>
      <c r="F293" s="202"/>
      <c r="G293" s="202"/>
      <c r="H293" s="102"/>
      <c r="I293" s="102"/>
      <c r="J293" s="102"/>
      <c r="K293" s="11"/>
    </row>
    <row r="294" spans="1:11" s="13" customFormat="1">
      <c r="A294" s="45"/>
      <c r="B294" s="177"/>
      <c r="C294" s="172"/>
      <c r="D294" s="177"/>
      <c r="E294" s="177"/>
      <c r="F294" s="202"/>
      <c r="G294" s="202"/>
      <c r="H294" s="102"/>
      <c r="I294" s="102"/>
      <c r="J294" s="102"/>
      <c r="K294" s="11"/>
    </row>
    <row r="295" spans="1:11" s="13" customFormat="1">
      <c r="A295" s="45"/>
      <c r="B295" s="177"/>
      <c r="C295" s="172"/>
      <c r="D295" s="177"/>
      <c r="E295" s="177"/>
      <c r="F295" s="202"/>
      <c r="G295" s="202"/>
      <c r="H295" s="102"/>
      <c r="I295" s="102"/>
      <c r="J295" s="102"/>
      <c r="K295" s="11"/>
    </row>
    <row r="296" spans="1:11" s="13" customFormat="1">
      <c r="A296" s="45"/>
      <c r="B296" s="177"/>
      <c r="C296" s="172"/>
      <c r="D296" s="177"/>
      <c r="E296" s="177"/>
      <c r="F296" s="202"/>
      <c r="G296" s="202"/>
      <c r="H296" s="102"/>
      <c r="I296" s="102"/>
      <c r="J296" s="102"/>
      <c r="K296" s="11"/>
    </row>
    <row r="297" spans="1:11" s="13" customFormat="1">
      <c r="A297" s="45"/>
      <c r="B297" s="177"/>
      <c r="C297" s="172"/>
      <c r="D297" s="177"/>
      <c r="E297" s="177"/>
      <c r="F297" s="202"/>
      <c r="G297" s="202"/>
      <c r="H297" s="102"/>
      <c r="I297" s="102"/>
      <c r="J297" s="102"/>
      <c r="K297" s="11"/>
    </row>
    <row r="298" spans="1:11" s="13" customFormat="1">
      <c r="A298" s="45"/>
      <c r="B298" s="177"/>
      <c r="C298" s="172"/>
      <c r="D298" s="177"/>
      <c r="E298" s="177"/>
      <c r="F298" s="202"/>
      <c r="G298" s="202"/>
      <c r="H298" s="102"/>
      <c r="I298" s="102"/>
      <c r="J298" s="102"/>
      <c r="K298" s="11"/>
    </row>
    <row r="299" spans="1:11" s="13" customFormat="1">
      <c r="A299" s="45"/>
      <c r="B299" s="177"/>
      <c r="C299" s="172"/>
      <c r="D299" s="177"/>
      <c r="E299" s="177"/>
      <c r="F299" s="202"/>
      <c r="G299" s="202"/>
      <c r="H299" s="102"/>
      <c r="I299" s="102"/>
      <c r="J299" s="102"/>
      <c r="K299" s="11"/>
    </row>
    <row r="300" spans="1:11" s="13" customFormat="1">
      <c r="A300" s="45"/>
      <c r="B300" s="177"/>
      <c r="C300" s="172"/>
      <c r="D300" s="177"/>
      <c r="E300" s="177"/>
      <c r="F300" s="202"/>
      <c r="G300" s="202"/>
      <c r="H300" s="102"/>
      <c r="I300" s="102"/>
      <c r="J300" s="102"/>
      <c r="K300" s="11"/>
    </row>
    <row r="301" spans="1:11" s="13" customFormat="1">
      <c r="A301" s="45"/>
      <c r="B301" s="177"/>
      <c r="C301" s="172"/>
      <c r="D301" s="177"/>
      <c r="E301" s="177"/>
      <c r="F301" s="202"/>
      <c r="G301" s="202"/>
      <c r="H301" s="102"/>
      <c r="I301" s="102"/>
      <c r="J301" s="102"/>
      <c r="K301" s="11"/>
    </row>
    <row r="302" spans="1:11" s="13" customFormat="1">
      <c r="A302" s="45"/>
      <c r="B302" s="177"/>
      <c r="C302" s="172"/>
      <c r="D302" s="177"/>
      <c r="E302" s="177"/>
      <c r="F302" s="202"/>
      <c r="G302" s="202"/>
      <c r="H302" s="102"/>
      <c r="I302" s="102"/>
      <c r="J302" s="102"/>
      <c r="K302" s="11"/>
    </row>
    <row r="303" spans="1:11" s="13" customFormat="1">
      <c r="A303" s="45"/>
      <c r="B303" s="177"/>
      <c r="C303" s="172"/>
      <c r="D303" s="177"/>
      <c r="E303" s="177"/>
      <c r="F303" s="202"/>
      <c r="G303" s="202"/>
      <c r="H303" s="102"/>
      <c r="I303" s="102"/>
      <c r="J303" s="102"/>
      <c r="K303" s="11"/>
    </row>
    <row r="304" spans="1:11" s="13" customFormat="1">
      <c r="A304" s="45"/>
      <c r="B304" s="177"/>
      <c r="C304" s="172"/>
      <c r="D304" s="177"/>
      <c r="E304" s="177"/>
      <c r="F304" s="202"/>
      <c r="G304" s="202"/>
      <c r="H304" s="102"/>
      <c r="I304" s="102"/>
      <c r="J304" s="102"/>
      <c r="K304" s="11"/>
    </row>
    <row r="305" spans="1:11" s="13" customFormat="1">
      <c r="A305" s="45"/>
      <c r="B305" s="177"/>
      <c r="C305" s="172"/>
      <c r="D305" s="177"/>
      <c r="E305" s="177"/>
      <c r="F305" s="202"/>
      <c r="G305" s="202"/>
      <c r="H305" s="102"/>
      <c r="I305" s="102"/>
      <c r="J305" s="102"/>
      <c r="K305" s="11"/>
    </row>
    <row r="306" spans="1:11" s="13" customFormat="1">
      <c r="A306" s="45"/>
      <c r="B306" s="177"/>
      <c r="C306" s="172"/>
      <c r="D306" s="177"/>
      <c r="E306" s="177"/>
      <c r="F306" s="202"/>
      <c r="G306" s="202"/>
      <c r="H306" s="102"/>
      <c r="I306" s="102"/>
      <c r="J306" s="102"/>
      <c r="K306" s="11"/>
    </row>
    <row r="307" spans="1:11" s="13" customFormat="1">
      <c r="A307" s="45"/>
      <c r="B307" s="177"/>
      <c r="C307" s="172"/>
      <c r="D307" s="177"/>
      <c r="E307" s="177"/>
      <c r="F307" s="202"/>
      <c r="G307" s="202"/>
      <c r="H307" s="102"/>
      <c r="I307" s="102"/>
      <c r="J307" s="102"/>
      <c r="K307" s="11"/>
    </row>
    <row r="308" spans="1:11" s="13" customFormat="1">
      <c r="A308" s="45"/>
      <c r="B308" s="177"/>
      <c r="C308" s="172"/>
      <c r="D308" s="177"/>
      <c r="E308" s="177"/>
      <c r="F308" s="202"/>
      <c r="G308" s="202"/>
      <c r="H308" s="102"/>
      <c r="I308" s="102"/>
      <c r="J308" s="102"/>
      <c r="K308" s="11"/>
    </row>
    <row r="309" spans="1:11" s="13" customFormat="1">
      <c r="A309" s="45"/>
      <c r="B309" s="177"/>
      <c r="C309" s="172"/>
      <c r="D309" s="177"/>
      <c r="E309" s="177"/>
      <c r="F309" s="202"/>
      <c r="G309" s="202"/>
      <c r="H309" s="102"/>
      <c r="I309" s="102"/>
      <c r="J309" s="102"/>
      <c r="K309" s="11"/>
    </row>
    <row r="310" spans="1:11" s="13" customFormat="1">
      <c r="A310" s="45"/>
      <c r="B310" s="177"/>
      <c r="C310" s="172"/>
      <c r="D310" s="177"/>
      <c r="E310" s="177"/>
      <c r="F310" s="202"/>
      <c r="G310" s="202"/>
      <c r="H310" s="102"/>
      <c r="I310" s="102"/>
      <c r="J310" s="102"/>
      <c r="K310" s="11"/>
    </row>
    <row r="311" spans="1:11" s="13" customFormat="1">
      <c r="A311" s="45"/>
      <c r="B311" s="177"/>
      <c r="C311" s="172"/>
      <c r="D311" s="177"/>
      <c r="E311" s="177"/>
      <c r="F311" s="202"/>
      <c r="G311" s="202"/>
      <c r="H311" s="102"/>
      <c r="I311" s="102"/>
      <c r="J311" s="102"/>
      <c r="K311" s="11"/>
    </row>
    <row r="312" spans="1:11" s="13" customFormat="1">
      <c r="A312" s="45"/>
      <c r="B312" s="177"/>
      <c r="C312" s="172"/>
      <c r="D312" s="177"/>
      <c r="E312" s="177"/>
      <c r="F312" s="202"/>
      <c r="G312" s="202"/>
      <c r="H312" s="102"/>
      <c r="I312" s="102"/>
      <c r="J312" s="102"/>
      <c r="K312" s="11"/>
    </row>
    <row r="313" spans="1:11" s="13" customFormat="1">
      <c r="A313" s="45"/>
      <c r="B313" s="177"/>
      <c r="C313" s="172"/>
      <c r="D313" s="177"/>
      <c r="E313" s="177"/>
      <c r="F313" s="202"/>
      <c r="G313" s="202"/>
      <c r="H313" s="102"/>
      <c r="I313" s="102"/>
      <c r="J313" s="102"/>
      <c r="K313" s="11"/>
    </row>
    <row r="314" spans="1:11" s="13" customFormat="1">
      <c r="A314" s="45"/>
      <c r="B314" s="177"/>
      <c r="C314" s="172"/>
      <c r="D314" s="177"/>
      <c r="E314" s="177"/>
      <c r="F314" s="202"/>
      <c r="G314" s="202"/>
      <c r="H314" s="102"/>
      <c r="I314" s="102"/>
      <c r="J314" s="102"/>
      <c r="K314" s="11"/>
    </row>
    <row r="315" spans="1:11" s="13" customFormat="1">
      <c r="A315" s="45"/>
      <c r="B315" s="177"/>
      <c r="C315" s="172"/>
      <c r="D315" s="177"/>
      <c r="E315" s="177"/>
      <c r="F315" s="202"/>
      <c r="G315" s="202"/>
      <c r="H315" s="102"/>
      <c r="I315" s="102"/>
      <c r="J315" s="102"/>
      <c r="K315" s="11"/>
    </row>
    <row r="316" spans="1:11" s="13" customFormat="1">
      <c r="A316" s="45"/>
      <c r="B316" s="177"/>
      <c r="C316" s="172"/>
      <c r="D316" s="177"/>
      <c r="E316" s="177"/>
      <c r="F316" s="202"/>
      <c r="G316" s="202"/>
      <c r="H316" s="102"/>
      <c r="I316" s="102"/>
      <c r="J316" s="102"/>
      <c r="K316" s="11"/>
    </row>
    <row r="317" spans="1:11" s="13" customFormat="1">
      <c r="A317" s="45"/>
      <c r="B317" s="177"/>
      <c r="C317" s="172"/>
      <c r="D317" s="177"/>
      <c r="E317" s="177"/>
      <c r="F317" s="202"/>
      <c r="G317" s="202"/>
      <c r="H317" s="102"/>
      <c r="I317" s="102"/>
      <c r="J317" s="102"/>
      <c r="K317" s="11"/>
    </row>
    <row r="318" spans="1:11" s="13" customFormat="1">
      <c r="A318" s="45"/>
      <c r="B318" s="177"/>
      <c r="C318" s="172"/>
      <c r="D318" s="177"/>
      <c r="E318" s="177"/>
      <c r="F318" s="202"/>
      <c r="G318" s="202"/>
      <c r="H318" s="102"/>
      <c r="I318" s="102"/>
      <c r="J318" s="102"/>
      <c r="K318" s="11"/>
    </row>
    <row r="319" spans="1:11" s="13" customFormat="1">
      <c r="A319" s="45"/>
      <c r="B319" s="177"/>
      <c r="C319" s="172"/>
      <c r="D319" s="177"/>
      <c r="E319" s="177"/>
      <c r="F319" s="202"/>
      <c r="G319" s="202"/>
      <c r="H319" s="102"/>
      <c r="I319" s="102"/>
      <c r="J319" s="102"/>
      <c r="K319" s="11"/>
    </row>
    <row r="320" spans="1:11" s="13" customFormat="1">
      <c r="A320" s="45"/>
      <c r="B320" s="177"/>
      <c r="C320" s="172"/>
      <c r="D320" s="177"/>
      <c r="E320" s="177"/>
      <c r="F320" s="202"/>
      <c r="G320" s="202"/>
      <c r="H320" s="102"/>
      <c r="I320" s="102"/>
      <c r="J320" s="102"/>
      <c r="K320" s="11"/>
    </row>
    <row r="321" spans="1:11" s="13" customFormat="1">
      <c r="A321" s="45"/>
      <c r="B321" s="177"/>
      <c r="C321" s="172"/>
      <c r="D321" s="177"/>
      <c r="E321" s="177"/>
      <c r="F321" s="202"/>
      <c r="G321" s="202"/>
      <c r="H321" s="102"/>
      <c r="I321" s="102"/>
      <c r="J321" s="102"/>
      <c r="K321" s="11"/>
    </row>
    <row r="322" spans="1:11" s="13" customFormat="1">
      <c r="A322" s="45"/>
      <c r="B322" s="177"/>
      <c r="C322" s="172"/>
      <c r="D322" s="177"/>
      <c r="E322" s="177"/>
      <c r="F322" s="202"/>
      <c r="G322" s="202"/>
      <c r="H322" s="102"/>
      <c r="I322" s="102"/>
      <c r="J322" s="102"/>
      <c r="K322" s="11"/>
    </row>
    <row r="323" spans="1:11" s="13" customFormat="1">
      <c r="A323" s="45"/>
      <c r="B323" s="177"/>
      <c r="C323" s="172"/>
      <c r="D323" s="177"/>
      <c r="E323" s="177"/>
      <c r="F323" s="202"/>
      <c r="G323" s="202"/>
      <c r="H323" s="102"/>
      <c r="I323" s="102"/>
      <c r="J323" s="102"/>
      <c r="K323" s="11"/>
    </row>
    <row r="324" spans="1:11" s="13" customFormat="1">
      <c r="A324" s="45"/>
      <c r="B324" s="177"/>
      <c r="C324" s="172"/>
      <c r="D324" s="177"/>
      <c r="E324" s="177"/>
      <c r="F324" s="202"/>
      <c r="G324" s="202"/>
      <c r="H324" s="102"/>
      <c r="I324" s="102"/>
      <c r="J324" s="102"/>
      <c r="K324" s="11"/>
    </row>
    <row r="325" spans="1:11" s="13" customFormat="1">
      <c r="A325" s="45"/>
      <c r="B325" s="177"/>
      <c r="C325" s="172"/>
      <c r="D325" s="177"/>
      <c r="E325" s="177"/>
      <c r="F325" s="202"/>
      <c r="G325" s="202"/>
      <c r="H325" s="102"/>
      <c r="I325" s="102"/>
      <c r="J325" s="102"/>
      <c r="K325" s="11"/>
    </row>
    <row r="326" spans="1:11" s="13" customFormat="1">
      <c r="A326" s="45"/>
      <c r="B326" s="177"/>
      <c r="C326" s="172"/>
      <c r="D326" s="177"/>
      <c r="E326" s="177"/>
      <c r="F326" s="202"/>
      <c r="G326" s="202"/>
      <c r="H326" s="102"/>
      <c r="I326" s="102"/>
      <c r="J326" s="102"/>
      <c r="K326" s="11"/>
    </row>
    <row r="327" spans="1:11" s="13" customFormat="1">
      <c r="A327" s="45"/>
      <c r="B327" s="177"/>
      <c r="C327" s="172"/>
      <c r="D327" s="177"/>
      <c r="E327" s="177"/>
      <c r="F327" s="202"/>
      <c r="G327" s="202"/>
      <c r="H327" s="102"/>
      <c r="I327" s="102"/>
      <c r="J327" s="102"/>
      <c r="K327" s="11"/>
    </row>
    <row r="328" spans="1:11" s="13" customFormat="1">
      <c r="A328" s="45"/>
      <c r="B328" s="177"/>
      <c r="C328" s="172"/>
      <c r="D328" s="177"/>
      <c r="E328" s="177"/>
      <c r="F328" s="202"/>
      <c r="G328" s="202"/>
      <c r="H328" s="102"/>
      <c r="I328" s="102"/>
      <c r="J328" s="102"/>
      <c r="K328" s="11"/>
    </row>
    <row r="329" spans="1:11" s="13" customFormat="1">
      <c r="A329" s="45"/>
      <c r="B329" s="177"/>
      <c r="C329" s="172"/>
      <c r="D329" s="177"/>
      <c r="E329" s="177"/>
      <c r="F329" s="202"/>
      <c r="G329" s="202"/>
      <c r="H329" s="102"/>
      <c r="I329" s="102"/>
      <c r="J329" s="102"/>
      <c r="K329" s="11"/>
    </row>
    <row r="330" spans="1:11" s="13" customFormat="1">
      <c r="A330" s="45"/>
      <c r="B330" s="177"/>
      <c r="C330" s="172"/>
      <c r="D330" s="177"/>
      <c r="E330" s="177"/>
      <c r="F330" s="202"/>
      <c r="G330" s="202"/>
      <c r="H330" s="102"/>
      <c r="I330" s="102"/>
      <c r="J330" s="102"/>
      <c r="K330" s="11"/>
    </row>
    <row r="331" spans="1:11" s="13" customFormat="1">
      <c r="A331" s="45"/>
      <c r="B331" s="177"/>
      <c r="C331" s="172"/>
      <c r="D331" s="177"/>
      <c r="E331" s="177"/>
      <c r="F331" s="202"/>
      <c r="G331" s="202"/>
      <c r="H331" s="102"/>
      <c r="I331" s="102"/>
      <c r="J331" s="102"/>
      <c r="K331" s="11"/>
    </row>
    <row r="332" spans="1:11" s="13" customFormat="1">
      <c r="A332" s="45"/>
      <c r="B332" s="177"/>
      <c r="C332" s="172"/>
      <c r="D332" s="177"/>
      <c r="E332" s="177"/>
      <c r="F332" s="202"/>
      <c r="G332" s="202"/>
      <c r="H332" s="102"/>
      <c r="I332" s="102"/>
      <c r="J332" s="102"/>
      <c r="K332" s="11"/>
    </row>
    <row r="333" spans="1:11" s="13" customFormat="1">
      <c r="A333" s="45"/>
      <c r="B333" s="177"/>
      <c r="C333" s="172"/>
      <c r="D333" s="177"/>
      <c r="E333" s="177"/>
      <c r="F333" s="202"/>
      <c r="G333" s="202"/>
      <c r="H333" s="102"/>
      <c r="I333" s="102"/>
      <c r="J333" s="102"/>
      <c r="K333" s="11"/>
    </row>
    <row r="334" spans="1:11" s="13" customFormat="1">
      <c r="A334" s="45"/>
      <c r="B334" s="177"/>
      <c r="C334" s="172"/>
      <c r="D334" s="177"/>
      <c r="E334" s="177"/>
      <c r="F334" s="202"/>
      <c r="G334" s="202"/>
      <c r="H334" s="102"/>
      <c r="I334" s="102"/>
      <c r="J334" s="102"/>
      <c r="K334" s="11"/>
    </row>
    <row r="335" spans="1:11" s="13" customFormat="1">
      <c r="A335" s="45"/>
      <c r="B335" s="177"/>
      <c r="C335" s="172"/>
      <c r="D335" s="177"/>
      <c r="E335" s="177"/>
      <c r="F335" s="202"/>
      <c r="G335" s="202"/>
      <c r="H335" s="102"/>
      <c r="I335" s="102"/>
      <c r="J335" s="102"/>
      <c r="K335" s="11"/>
    </row>
    <row r="336" spans="1:11" s="13" customFormat="1">
      <c r="A336" s="45"/>
      <c r="B336" s="177"/>
      <c r="C336" s="172"/>
      <c r="D336" s="177"/>
      <c r="E336" s="177"/>
      <c r="F336" s="202"/>
      <c r="G336" s="202"/>
      <c r="H336" s="102"/>
      <c r="I336" s="102"/>
      <c r="J336" s="102"/>
      <c r="K336" s="11"/>
    </row>
    <row r="337" spans="1:11" s="13" customFormat="1">
      <c r="A337" s="45"/>
      <c r="B337" s="177"/>
      <c r="C337" s="172"/>
      <c r="D337" s="177"/>
      <c r="E337" s="177"/>
      <c r="F337" s="202"/>
      <c r="G337" s="202"/>
      <c r="H337" s="102"/>
      <c r="I337" s="102"/>
      <c r="J337" s="102"/>
      <c r="K337" s="11"/>
    </row>
    <row r="338" spans="1:11" s="13" customFormat="1">
      <c r="A338" s="45"/>
      <c r="B338" s="177"/>
      <c r="C338" s="172"/>
      <c r="D338" s="177"/>
      <c r="E338" s="177"/>
      <c r="F338" s="202"/>
      <c r="G338" s="202"/>
      <c r="H338" s="102"/>
      <c r="I338" s="102"/>
      <c r="J338" s="102"/>
      <c r="K338" s="11"/>
    </row>
    <row r="339" spans="1:11" s="13" customFormat="1">
      <c r="A339" s="45"/>
      <c r="B339" s="177"/>
      <c r="C339" s="172"/>
      <c r="D339" s="177"/>
      <c r="E339" s="177"/>
      <c r="F339" s="202"/>
      <c r="G339" s="202"/>
      <c r="H339" s="102"/>
      <c r="I339" s="102"/>
      <c r="J339" s="102"/>
      <c r="K339" s="11"/>
    </row>
    <row r="340" spans="1:11" s="13" customFormat="1">
      <c r="A340" s="45"/>
      <c r="B340" s="177"/>
      <c r="C340" s="172"/>
      <c r="D340" s="177"/>
      <c r="E340" s="177"/>
      <c r="F340" s="202"/>
      <c r="G340" s="202"/>
      <c r="H340" s="102"/>
      <c r="I340" s="102"/>
      <c r="J340" s="102"/>
      <c r="K340" s="11"/>
    </row>
    <row r="341" spans="1:11" s="13" customFormat="1">
      <c r="A341" s="45"/>
      <c r="B341" s="177"/>
      <c r="C341" s="172"/>
      <c r="D341" s="177"/>
      <c r="E341" s="177"/>
      <c r="F341" s="202"/>
      <c r="G341" s="202"/>
      <c r="H341" s="102"/>
      <c r="I341" s="102"/>
      <c r="J341" s="102"/>
      <c r="K341" s="11"/>
    </row>
    <row r="342" spans="1:11" s="13" customFormat="1">
      <c r="A342" s="45"/>
      <c r="B342" s="177"/>
      <c r="C342" s="172"/>
      <c r="D342" s="177"/>
      <c r="E342" s="177"/>
      <c r="F342" s="202"/>
      <c r="G342" s="202"/>
      <c r="H342" s="102"/>
      <c r="I342" s="102"/>
      <c r="J342" s="102"/>
      <c r="K342" s="11"/>
    </row>
    <row r="343" spans="1:11" s="13" customFormat="1">
      <c r="A343" s="45"/>
      <c r="B343" s="177"/>
      <c r="C343" s="172"/>
      <c r="D343" s="177"/>
      <c r="E343" s="177"/>
      <c r="F343" s="202"/>
      <c r="G343" s="202"/>
      <c r="H343" s="102"/>
      <c r="I343" s="102"/>
      <c r="J343" s="102"/>
      <c r="K343" s="11"/>
    </row>
    <row r="344" spans="1:11" s="13" customFormat="1">
      <c r="A344" s="45"/>
      <c r="B344" s="177"/>
      <c r="C344" s="172"/>
      <c r="D344" s="177"/>
      <c r="E344" s="177"/>
      <c r="F344" s="202"/>
      <c r="G344" s="202"/>
      <c r="H344" s="102"/>
      <c r="I344" s="102"/>
      <c r="J344" s="102"/>
      <c r="K344" s="11"/>
    </row>
    <row r="345" spans="1:11" s="13" customFormat="1">
      <c r="A345" s="45"/>
      <c r="B345" s="177"/>
      <c r="C345" s="172"/>
      <c r="D345" s="177"/>
      <c r="E345" s="177"/>
      <c r="F345" s="202"/>
      <c r="G345" s="202"/>
      <c r="H345" s="102"/>
      <c r="I345" s="102"/>
      <c r="J345" s="102"/>
      <c r="K345" s="11"/>
    </row>
    <row r="346" spans="1:11" s="13" customFormat="1">
      <c r="A346" s="45"/>
      <c r="B346" s="177"/>
      <c r="C346" s="172"/>
      <c r="D346" s="177"/>
      <c r="E346" s="177"/>
      <c r="F346" s="202"/>
      <c r="G346" s="202"/>
      <c r="H346" s="102"/>
      <c r="I346" s="102"/>
      <c r="J346" s="102"/>
      <c r="K346" s="11"/>
    </row>
    <row r="347" spans="1:11" s="13" customFormat="1">
      <c r="A347" s="45"/>
      <c r="B347" s="177"/>
      <c r="C347" s="172"/>
      <c r="D347" s="177"/>
      <c r="E347" s="177"/>
      <c r="F347" s="202"/>
      <c r="G347" s="202"/>
      <c r="H347" s="102"/>
      <c r="I347" s="102"/>
      <c r="J347" s="102"/>
      <c r="K347" s="11"/>
    </row>
    <row r="348" spans="1:11" s="13" customFormat="1">
      <c r="A348" s="45"/>
      <c r="B348" s="177"/>
      <c r="C348" s="172"/>
      <c r="D348" s="177"/>
      <c r="E348" s="177"/>
      <c r="F348" s="202"/>
      <c r="G348" s="202"/>
      <c r="H348" s="102"/>
      <c r="I348" s="102"/>
      <c r="J348" s="102"/>
      <c r="K348" s="11"/>
    </row>
  </sheetData>
  <mergeCells count="59">
    <mergeCell ref="G25:K25"/>
    <mergeCell ref="A1:B6"/>
    <mergeCell ref="A11:B11"/>
    <mergeCell ref="G23:K23"/>
    <mergeCell ref="G15:K15"/>
    <mergeCell ref="G14:K14"/>
    <mergeCell ref="G12:K12"/>
    <mergeCell ref="G10:K10"/>
    <mergeCell ref="G9:K9"/>
    <mergeCell ref="G18:K18"/>
    <mergeCell ref="G22:K22"/>
    <mergeCell ref="G24:K24"/>
    <mergeCell ref="G8:K8"/>
    <mergeCell ref="A21:B21"/>
    <mergeCell ref="A13:B13"/>
    <mergeCell ref="A84:K84"/>
    <mergeCell ref="E44:E45"/>
    <mergeCell ref="D44:D45"/>
    <mergeCell ref="A152:K152"/>
    <mergeCell ref="A161:K161"/>
    <mergeCell ref="C44:C45"/>
    <mergeCell ref="A44:A45"/>
    <mergeCell ref="B44:B45"/>
    <mergeCell ref="F44:F45"/>
    <mergeCell ref="A47:K47"/>
    <mergeCell ref="J48:K48"/>
    <mergeCell ref="J46:K46"/>
    <mergeCell ref="B36:F36"/>
    <mergeCell ref="B35:F35"/>
    <mergeCell ref="B38:F38"/>
    <mergeCell ref="G35:I35"/>
    <mergeCell ref="G36:I36"/>
    <mergeCell ref="B37:F37"/>
    <mergeCell ref="A42:K42"/>
    <mergeCell ref="A41:K41"/>
    <mergeCell ref="B39:F39"/>
    <mergeCell ref="B40:F40"/>
    <mergeCell ref="G44:J44"/>
    <mergeCell ref="B34:F34"/>
    <mergeCell ref="A18:B18"/>
    <mergeCell ref="A15:B15"/>
    <mergeCell ref="A14:B14"/>
    <mergeCell ref="A20:B20"/>
    <mergeCell ref="A16:B16"/>
    <mergeCell ref="B30:F30"/>
    <mergeCell ref="A23:B23"/>
    <mergeCell ref="B31:F31"/>
    <mergeCell ref="B32:F32"/>
    <mergeCell ref="B33:F33"/>
    <mergeCell ref="B28:F28"/>
    <mergeCell ref="B29:F29"/>
    <mergeCell ref="A22:B22"/>
    <mergeCell ref="C197:F197"/>
    <mergeCell ref="I197:K197"/>
    <mergeCell ref="C196:F196"/>
    <mergeCell ref="I196:K196"/>
    <mergeCell ref="A102:K102"/>
    <mergeCell ref="A170:K170"/>
    <mergeCell ref="J105:K105"/>
  </mergeCells>
  <phoneticPr fontId="3" type="noConversion"/>
  <pageMargins left="0.23622047244094491" right="0.15748031496062992" top="0.19685039370078741" bottom="0.19685039370078741" header="0.39370078740157483" footer="0.19685039370078741"/>
  <pageSetup paperSize="9" scale="65" orientation="landscape" verticalDpi="300" r:id="rId1"/>
  <headerFooter alignWithMargins="0"/>
  <ignoredErrors>
    <ignoredError sqref="B162:B169 B171:B17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U143"/>
  <sheetViews>
    <sheetView view="pageBreakPreview" topLeftCell="A59" zoomScale="77" zoomScaleSheetLayoutView="77" workbookViewId="0">
      <selection activeCell="D8" sqref="D8"/>
    </sheetView>
  </sheetViews>
  <sheetFormatPr defaultRowHeight="20.25"/>
  <cols>
    <col min="1" max="1" width="4.7109375" style="192" customWidth="1"/>
    <col min="2" max="2" width="51.5703125" style="192" customWidth="1"/>
    <col min="3" max="3" width="7.85546875" style="194" customWidth="1"/>
    <col min="4" max="4" width="12.28515625" style="194" customWidth="1"/>
    <col min="5" max="5" width="16" style="194" customWidth="1"/>
    <col min="6" max="6" width="14.85546875" style="194" customWidth="1"/>
    <col min="7" max="7" width="13.28515625" style="194" customWidth="1"/>
    <col min="8" max="11" width="12.7109375" style="192" customWidth="1"/>
    <col min="12" max="13" width="9.140625" style="192"/>
    <col min="14" max="14" width="34.42578125" style="192" customWidth="1"/>
    <col min="15" max="16" width="9.140625" style="192"/>
    <col min="17" max="17" width="20.85546875" style="192" customWidth="1"/>
    <col min="18" max="18" width="9.140625" style="192"/>
    <col min="19" max="19" width="18.42578125" style="192" customWidth="1"/>
    <col min="20" max="16384" width="9.140625" style="192"/>
  </cols>
  <sheetData>
    <row r="1" spans="1:11" ht="10.5" customHeight="1"/>
    <row r="2" spans="1:11">
      <c r="B2" s="389" t="s">
        <v>194</v>
      </c>
      <c r="C2" s="389"/>
      <c r="D2" s="389"/>
      <c r="E2" s="389"/>
      <c r="F2" s="389"/>
      <c r="G2" s="389"/>
      <c r="H2" s="389"/>
      <c r="I2" s="389"/>
    </row>
    <row r="3" spans="1:11">
      <c r="B3" s="197"/>
      <c r="C3" s="23"/>
      <c r="D3" s="197"/>
      <c r="E3" s="197"/>
      <c r="F3" s="197"/>
      <c r="G3" s="23"/>
      <c r="H3" s="197"/>
      <c r="I3" s="197"/>
      <c r="K3" s="192" t="s">
        <v>146</v>
      </c>
    </row>
    <row r="4" spans="1:11" ht="41.25" customHeight="1">
      <c r="A4" s="395" t="s">
        <v>329</v>
      </c>
      <c r="B4" s="393" t="s">
        <v>63</v>
      </c>
      <c r="C4" s="395" t="s">
        <v>13</v>
      </c>
      <c r="D4" s="395" t="s">
        <v>322</v>
      </c>
      <c r="E4" s="395" t="s">
        <v>257</v>
      </c>
      <c r="F4" s="395" t="s">
        <v>258</v>
      </c>
      <c r="G4" s="397" t="s">
        <v>323</v>
      </c>
      <c r="H4" s="399" t="s">
        <v>121</v>
      </c>
      <c r="I4" s="400"/>
      <c r="J4" s="400"/>
      <c r="K4" s="401"/>
    </row>
    <row r="5" spans="1:11" ht="54" customHeight="1">
      <c r="A5" s="396"/>
      <c r="B5" s="394"/>
      <c r="C5" s="396"/>
      <c r="D5" s="396"/>
      <c r="E5" s="396"/>
      <c r="F5" s="396"/>
      <c r="G5" s="398"/>
      <c r="H5" s="243" t="s">
        <v>49</v>
      </c>
      <c r="I5" s="243" t="s">
        <v>50</v>
      </c>
      <c r="J5" s="243" t="s">
        <v>51</v>
      </c>
      <c r="K5" s="243" t="s">
        <v>23</v>
      </c>
    </row>
    <row r="6" spans="1:11" ht="19.5" customHeight="1">
      <c r="A6" s="244">
        <v>1</v>
      </c>
      <c r="B6" s="5">
        <v>2</v>
      </c>
      <c r="C6" s="189">
        <v>3</v>
      </c>
      <c r="D6" s="189">
        <v>4</v>
      </c>
      <c r="E6" s="189">
        <v>5</v>
      </c>
      <c r="F6" s="189">
        <v>6</v>
      </c>
      <c r="G6" s="189">
        <v>7</v>
      </c>
      <c r="H6" s="189">
        <v>8</v>
      </c>
      <c r="I6" s="189">
        <v>9</v>
      </c>
      <c r="J6" s="5">
        <v>10</v>
      </c>
      <c r="K6" s="5">
        <v>11</v>
      </c>
    </row>
    <row r="7" spans="1:11" ht="24.75" customHeight="1">
      <c r="A7" s="402" t="s">
        <v>168</v>
      </c>
      <c r="B7" s="403"/>
      <c r="C7" s="189"/>
      <c r="D7" s="189"/>
      <c r="E7" s="245">
        <f>E12+E13+E14+E15+E16+E17+E20</f>
        <v>96311.3</v>
      </c>
      <c r="F7" s="245">
        <f>F12+F13+F14+F15+F16+F17+F20</f>
        <v>72413.700000000026</v>
      </c>
      <c r="G7" s="246">
        <f>SUM(H7:K7)</f>
        <v>80909.900000000009</v>
      </c>
      <c r="H7" s="246">
        <f>H8+H10+H20</f>
        <v>21322.899999999998</v>
      </c>
      <c r="I7" s="246">
        <f>I8+I10+I20</f>
        <v>19647.599999999999</v>
      </c>
      <c r="J7" s="246">
        <f>J8+J10+J20</f>
        <v>19077.400000000001</v>
      </c>
      <c r="K7" s="246">
        <f>K8+K10+K20</f>
        <v>20862.000000000004</v>
      </c>
    </row>
    <row r="8" spans="1:11" ht="41.25" customHeight="1">
      <c r="A8" s="404" t="s">
        <v>167</v>
      </c>
      <c r="B8" s="405"/>
      <c r="C8" s="247">
        <v>1000</v>
      </c>
      <c r="D8" s="248"/>
      <c r="E8" s="246"/>
      <c r="F8" s="246"/>
      <c r="G8" s="249">
        <f>SUM(H8:K8)</f>
        <v>53802.9</v>
      </c>
      <c r="H8" s="249"/>
      <c r="I8" s="249">
        <v>17894.2</v>
      </c>
      <c r="J8" s="249">
        <v>17973.3</v>
      </c>
      <c r="K8" s="249">
        <v>17935.400000000001</v>
      </c>
    </row>
    <row r="9" spans="1:11" ht="47.25" customHeight="1">
      <c r="A9" s="244" t="s">
        <v>173</v>
      </c>
      <c r="B9" s="251" t="s">
        <v>353</v>
      </c>
      <c r="C9" s="189"/>
      <c r="D9" s="252"/>
      <c r="E9" s="253"/>
      <c r="F9" s="253"/>
      <c r="G9" s="253">
        <f>SUM(H9:K9)</f>
        <v>53802.9</v>
      </c>
      <c r="H9" s="253"/>
      <c r="I9" s="250">
        <v>17894.2</v>
      </c>
      <c r="J9" s="250">
        <v>17973.3</v>
      </c>
      <c r="K9" s="250">
        <v>17935.400000000001</v>
      </c>
    </row>
    <row r="10" spans="1:11" ht="24.75" customHeight="1">
      <c r="A10" s="404" t="s">
        <v>85</v>
      </c>
      <c r="B10" s="405"/>
      <c r="C10" s="247">
        <v>1040</v>
      </c>
      <c r="D10" s="248"/>
      <c r="E10" s="246">
        <f>E12+E13+E14+E15+E16+E17</f>
        <v>71538.100000000006</v>
      </c>
      <c r="F10" s="246">
        <f>F12+F13+F14+F15+F16+F17</f>
        <v>71191.900000000023</v>
      </c>
      <c r="G10" s="246">
        <f>SUM(H10:K10)</f>
        <v>25884.3</v>
      </c>
      <c r="H10" s="246">
        <f>H11+H12+H13+H14+H15+H16+H17</f>
        <v>21017.399999999998</v>
      </c>
      <c r="I10" s="246">
        <f>I11+I12+I13+I14+I15+I16+I17</f>
        <v>1447.8</v>
      </c>
      <c r="J10" s="246">
        <f>J11+J12+J13+J14+J15+J16+J17</f>
        <v>798.4</v>
      </c>
      <c r="K10" s="246">
        <f>K11+K12+K13+K14+K15+K16+K17</f>
        <v>2620.6999999999998</v>
      </c>
    </row>
    <row r="11" spans="1:11" ht="11.25" hidden="1" customHeight="1">
      <c r="A11" s="189" t="s">
        <v>173</v>
      </c>
      <c r="B11" s="188" t="s">
        <v>213</v>
      </c>
      <c r="C11" s="247"/>
      <c r="D11" s="248"/>
      <c r="E11" s="246"/>
      <c r="F11" s="246"/>
      <c r="G11" s="249"/>
      <c r="H11" s="250"/>
      <c r="I11" s="250"/>
      <c r="J11" s="250"/>
      <c r="K11" s="250"/>
    </row>
    <row r="12" spans="1:11" ht="35.25" customHeight="1">
      <c r="A12" s="189" t="s">
        <v>173</v>
      </c>
      <c r="B12" s="251" t="s">
        <v>331</v>
      </c>
      <c r="C12" s="247"/>
      <c r="D12" s="248"/>
      <c r="E12" s="253">
        <v>64237.5</v>
      </c>
      <c r="F12" s="253">
        <v>63605.3</v>
      </c>
      <c r="G12" s="250">
        <f>SUM(H12:K12)</f>
        <v>17416</v>
      </c>
      <c r="H12" s="250">
        <v>17416</v>
      </c>
      <c r="I12" s="249"/>
      <c r="J12" s="254"/>
      <c r="K12" s="254"/>
    </row>
    <row r="13" spans="1:11" ht="39" customHeight="1">
      <c r="A13" s="189" t="s">
        <v>182</v>
      </c>
      <c r="B13" s="251" t="s">
        <v>332</v>
      </c>
      <c r="C13" s="247"/>
      <c r="D13" s="248"/>
      <c r="E13" s="253">
        <v>6621.5</v>
      </c>
      <c r="F13" s="253">
        <v>6906.6</v>
      </c>
      <c r="G13" s="250">
        <f>SUM(H13:K13)</f>
        <v>8092.8</v>
      </c>
      <c r="H13" s="250">
        <v>3507.8</v>
      </c>
      <c r="I13" s="250">
        <v>1356.1</v>
      </c>
      <c r="J13" s="255">
        <v>707.1</v>
      </c>
      <c r="K13" s="255">
        <v>2521.8000000000002</v>
      </c>
    </row>
    <row r="14" spans="1:11" ht="37.5" customHeight="1">
      <c r="A14" s="189" t="s">
        <v>197</v>
      </c>
      <c r="B14" s="251" t="s">
        <v>361</v>
      </c>
      <c r="C14" s="247"/>
      <c r="D14" s="248"/>
      <c r="E14" s="253">
        <v>309.5</v>
      </c>
      <c r="F14" s="253">
        <v>309.5</v>
      </c>
      <c r="G14" s="250">
        <f t="shared" ref="G14" si="0">SUM(H14:K14)</f>
        <v>0</v>
      </c>
      <c r="H14" s="249"/>
      <c r="I14" s="249"/>
      <c r="J14" s="254"/>
      <c r="K14" s="254"/>
    </row>
    <row r="15" spans="1:11" ht="36.75" customHeight="1">
      <c r="A15" s="189" t="s">
        <v>200</v>
      </c>
      <c r="B15" s="251" t="s">
        <v>351</v>
      </c>
      <c r="C15" s="247"/>
      <c r="D15" s="248"/>
      <c r="E15" s="253">
        <v>164.3</v>
      </c>
      <c r="F15" s="253">
        <v>164.6</v>
      </c>
      <c r="G15" s="250">
        <f>SUM(H15:K15)</f>
        <v>170.10000000000002</v>
      </c>
      <c r="H15" s="255">
        <v>45.6</v>
      </c>
      <c r="I15" s="255">
        <v>39.200000000000003</v>
      </c>
      <c r="J15" s="255">
        <v>39.200000000000003</v>
      </c>
      <c r="K15" s="255">
        <v>46.1</v>
      </c>
    </row>
    <row r="16" spans="1:11" ht="21.75" customHeight="1">
      <c r="A16" s="189" t="s">
        <v>201</v>
      </c>
      <c r="B16" s="251" t="s">
        <v>333</v>
      </c>
      <c r="C16" s="247"/>
      <c r="D16" s="248"/>
      <c r="E16" s="253">
        <v>9.5</v>
      </c>
      <c r="F16" s="253">
        <v>10.1</v>
      </c>
      <c r="G16" s="250">
        <f>SUM(H16:K16)</f>
        <v>9.6</v>
      </c>
      <c r="H16" s="250">
        <v>2.2999999999999998</v>
      </c>
      <c r="I16" s="250">
        <v>2.2999999999999998</v>
      </c>
      <c r="J16" s="250">
        <v>2.2999999999999998</v>
      </c>
      <c r="K16" s="250">
        <v>2.7</v>
      </c>
    </row>
    <row r="17" spans="1:14" ht="56.25" customHeight="1">
      <c r="A17" s="189" t="s">
        <v>216</v>
      </c>
      <c r="B17" s="251" t="s">
        <v>350</v>
      </c>
      <c r="C17" s="247"/>
      <c r="D17" s="248"/>
      <c r="E17" s="253">
        <v>195.8</v>
      </c>
      <c r="F17" s="253">
        <v>195.8</v>
      </c>
      <c r="G17" s="250">
        <f>SUM(H17:K17)</f>
        <v>195.79999999999998</v>
      </c>
      <c r="H17" s="250">
        <v>45.7</v>
      </c>
      <c r="I17" s="250">
        <v>50.2</v>
      </c>
      <c r="J17" s="250">
        <v>49.8</v>
      </c>
      <c r="K17" s="250">
        <v>50.1</v>
      </c>
    </row>
    <row r="18" spans="1:14" ht="0.75" hidden="1" customHeight="1">
      <c r="A18" s="382" t="s">
        <v>170</v>
      </c>
      <c r="B18" s="383"/>
      <c r="C18" s="247">
        <v>1130</v>
      </c>
      <c r="D18" s="248"/>
      <c r="E18" s="246"/>
      <c r="F18" s="246"/>
      <c r="G18" s="246">
        <f t="shared" ref="G18:G19" si="1">SUM(H18:K18)</f>
        <v>0</v>
      </c>
      <c r="H18" s="246"/>
      <c r="I18" s="246"/>
      <c r="J18" s="256"/>
      <c r="K18" s="256"/>
    </row>
    <row r="19" spans="1:14" ht="13.5" hidden="1" customHeight="1">
      <c r="A19" s="5"/>
      <c r="B19" s="257"/>
      <c r="C19" s="189"/>
      <c r="D19" s="252"/>
      <c r="E19" s="253"/>
      <c r="F19" s="253"/>
      <c r="G19" s="246">
        <f t="shared" si="1"/>
        <v>0</v>
      </c>
      <c r="H19" s="253"/>
      <c r="I19" s="253"/>
      <c r="J19" s="258"/>
      <c r="K19" s="258"/>
    </row>
    <row r="20" spans="1:14" ht="26.25" customHeight="1">
      <c r="A20" s="382" t="s">
        <v>68</v>
      </c>
      <c r="B20" s="383"/>
      <c r="C20" s="247">
        <v>1150</v>
      </c>
      <c r="D20" s="248"/>
      <c r="E20" s="246">
        <v>24773.200000000001</v>
      </c>
      <c r="F20" s="246">
        <v>1221.8</v>
      </c>
      <c r="G20" s="249">
        <f>SUM(H20:K20)</f>
        <v>1222.6999999999998</v>
      </c>
      <c r="H20" s="249">
        <v>305.5</v>
      </c>
      <c r="I20" s="249">
        <v>305.60000000000002</v>
      </c>
      <c r="J20" s="254">
        <v>305.7</v>
      </c>
      <c r="K20" s="254">
        <v>305.89999999999998</v>
      </c>
    </row>
    <row r="21" spans="1:14" ht="42" customHeight="1">
      <c r="A21" s="189" t="s">
        <v>173</v>
      </c>
      <c r="B21" s="251" t="s">
        <v>228</v>
      </c>
      <c r="C21" s="247"/>
      <c r="D21" s="248"/>
      <c r="E21" s="253">
        <v>24773.200000000001</v>
      </c>
      <c r="F21" s="253">
        <v>1221.8</v>
      </c>
      <c r="G21" s="250">
        <f>SUM(H21:K21)</f>
        <v>1222.6999999999998</v>
      </c>
      <c r="H21" s="250">
        <v>305.5</v>
      </c>
      <c r="I21" s="250">
        <v>305.60000000000002</v>
      </c>
      <c r="J21" s="255">
        <v>305.7</v>
      </c>
      <c r="K21" s="255">
        <v>305.89999999999998</v>
      </c>
    </row>
    <row r="22" spans="1:14" ht="22.5" customHeight="1">
      <c r="A22" s="402" t="s">
        <v>171</v>
      </c>
      <c r="B22" s="403"/>
      <c r="C22" s="247"/>
      <c r="D22" s="248"/>
      <c r="E22" s="246"/>
      <c r="F22" s="246"/>
      <c r="G22" s="246"/>
      <c r="H22" s="246"/>
      <c r="I22" s="246"/>
      <c r="J22" s="246"/>
      <c r="K22" s="246"/>
      <c r="N22" s="191">
        <f>+G7-G22</f>
        <v>80909.900000000009</v>
      </c>
    </row>
    <row r="23" spans="1:14" ht="46.5" hidden="1" customHeight="1">
      <c r="A23" s="404"/>
      <c r="B23" s="405"/>
      <c r="C23" s="247"/>
      <c r="D23" s="248"/>
      <c r="E23" s="246"/>
      <c r="F23" s="246"/>
      <c r="G23" s="246"/>
      <c r="H23" s="246"/>
      <c r="I23" s="246"/>
      <c r="J23" s="246"/>
      <c r="K23" s="246"/>
    </row>
    <row r="24" spans="1:14" ht="27" hidden="1" customHeight="1">
      <c r="A24" s="259"/>
      <c r="B24" s="260"/>
      <c r="C24" s="247"/>
      <c r="D24" s="248"/>
      <c r="E24" s="246"/>
      <c r="F24" s="246"/>
      <c r="G24" s="246"/>
      <c r="H24" s="246"/>
      <c r="I24" s="246"/>
      <c r="J24" s="246"/>
      <c r="K24" s="246"/>
    </row>
    <row r="25" spans="1:14" ht="42" hidden="1" customHeight="1">
      <c r="A25" s="189"/>
      <c r="B25" s="251"/>
      <c r="C25" s="247"/>
      <c r="D25" s="248"/>
      <c r="E25" s="253"/>
      <c r="F25" s="253"/>
      <c r="G25" s="250"/>
      <c r="H25" s="250"/>
      <c r="I25" s="250"/>
      <c r="J25" s="250"/>
      <c r="K25" s="250"/>
    </row>
    <row r="26" spans="1:14" ht="21.75" hidden="1" customHeight="1">
      <c r="A26" s="189"/>
      <c r="B26" s="261"/>
      <c r="C26" s="247"/>
      <c r="D26" s="248"/>
      <c r="E26" s="246"/>
      <c r="F26" s="246"/>
      <c r="G26" s="249"/>
      <c r="H26" s="249"/>
      <c r="I26" s="249"/>
      <c r="J26" s="249"/>
      <c r="K26" s="249"/>
    </row>
    <row r="27" spans="1:14" ht="22.5" hidden="1" customHeight="1">
      <c r="A27" s="244"/>
      <c r="B27" s="261"/>
      <c r="C27" s="247"/>
      <c r="D27" s="248"/>
      <c r="E27" s="246"/>
      <c r="F27" s="246"/>
      <c r="G27" s="249"/>
      <c r="H27" s="249"/>
      <c r="I27" s="249"/>
      <c r="J27" s="249"/>
      <c r="K27" s="249"/>
    </row>
    <row r="28" spans="1:14" s="37" customFormat="1" ht="23.25" customHeight="1">
      <c r="A28" s="385" t="s">
        <v>180</v>
      </c>
      <c r="B28" s="386"/>
      <c r="C28" s="262"/>
      <c r="D28" s="248"/>
      <c r="E28" s="246"/>
      <c r="F28" s="246"/>
      <c r="G28" s="246"/>
      <c r="H28" s="246"/>
      <c r="I28" s="246"/>
      <c r="J28" s="246"/>
      <c r="K28" s="246"/>
    </row>
    <row r="29" spans="1:14" s="37" customFormat="1" ht="20.25" customHeight="1">
      <c r="A29" s="189"/>
      <c r="B29" s="260" t="s">
        <v>204</v>
      </c>
      <c r="C29" s="247">
        <v>1021</v>
      </c>
      <c r="D29" s="263"/>
      <c r="E29" s="264">
        <f t="shared" ref="E29:F29" si="2">E30+E31+E32+E33+E34+E35</f>
        <v>336.50000000000006</v>
      </c>
      <c r="F29" s="264">
        <f t="shared" si="2"/>
        <v>331.2</v>
      </c>
      <c r="G29" s="264">
        <f>H29+I29+J29+K29</f>
        <v>296.7</v>
      </c>
      <c r="H29" s="264">
        <f>H30+H31+H32+H33+H34+H35</f>
        <v>84.3</v>
      </c>
      <c r="I29" s="264">
        <f t="shared" ref="I29:K29" si="3">I30+I31+I32+I33+I34+I35</f>
        <v>69.3</v>
      </c>
      <c r="J29" s="264">
        <f t="shared" si="3"/>
        <v>71.2</v>
      </c>
      <c r="K29" s="264">
        <f t="shared" si="3"/>
        <v>71.899999999999991</v>
      </c>
    </row>
    <row r="30" spans="1:14" s="37" customFormat="1" ht="41.25" customHeight="1">
      <c r="A30" s="247"/>
      <c r="B30" s="188" t="s">
        <v>354</v>
      </c>
      <c r="C30" s="247"/>
      <c r="D30" s="263"/>
      <c r="E30" s="253">
        <v>196.4</v>
      </c>
      <c r="F30" s="253">
        <v>196.4</v>
      </c>
      <c r="G30" s="265">
        <f>H30+I30+J30+K30</f>
        <v>189.1</v>
      </c>
      <c r="H30" s="265">
        <v>45.1</v>
      </c>
      <c r="I30" s="265">
        <v>48</v>
      </c>
      <c r="J30" s="265">
        <v>48</v>
      </c>
      <c r="K30" s="265">
        <v>48</v>
      </c>
    </row>
    <row r="31" spans="1:14" s="37" customFormat="1" ht="24" customHeight="1">
      <c r="A31" s="260"/>
      <c r="B31" s="266" t="s">
        <v>271</v>
      </c>
      <c r="C31" s="247"/>
      <c r="D31" s="263"/>
      <c r="E31" s="253">
        <v>5</v>
      </c>
      <c r="F31" s="253">
        <v>3</v>
      </c>
      <c r="G31" s="265">
        <f>H31+I31+J31+K31</f>
        <v>10</v>
      </c>
      <c r="H31" s="265">
        <v>10</v>
      </c>
      <c r="I31" s="265"/>
      <c r="J31" s="265"/>
      <c r="K31" s="265"/>
    </row>
    <row r="32" spans="1:14" s="37" customFormat="1" ht="21.75" customHeight="1">
      <c r="A32" s="261"/>
      <c r="B32" s="266" t="s">
        <v>272</v>
      </c>
      <c r="C32" s="189"/>
      <c r="D32" s="263"/>
      <c r="E32" s="253">
        <v>25.9</v>
      </c>
      <c r="F32" s="253">
        <v>25.5</v>
      </c>
      <c r="G32" s="265">
        <f t="shared" ref="G32:G33" si="4">H32+I32+J32+K32</f>
        <v>26.900000000000002</v>
      </c>
      <c r="H32" s="265">
        <v>7.3</v>
      </c>
      <c r="I32" s="265">
        <v>5</v>
      </c>
      <c r="J32" s="265">
        <v>7.3</v>
      </c>
      <c r="K32" s="265">
        <v>7.3</v>
      </c>
    </row>
    <row r="33" spans="1:21" s="37" customFormat="1" ht="21.95" customHeight="1">
      <c r="A33" s="267"/>
      <c r="B33" s="266" t="s">
        <v>273</v>
      </c>
      <c r="C33" s="189"/>
      <c r="D33" s="263"/>
      <c r="E33" s="253">
        <v>6.8</v>
      </c>
      <c r="F33" s="253">
        <v>3</v>
      </c>
      <c r="G33" s="265">
        <f t="shared" si="4"/>
        <v>7.3</v>
      </c>
      <c r="H33" s="265">
        <v>7.3</v>
      </c>
      <c r="I33" s="265"/>
      <c r="J33" s="265"/>
      <c r="K33" s="265"/>
    </row>
    <row r="34" spans="1:21" s="37" customFormat="1" ht="42.75" customHeight="1">
      <c r="A34" s="267"/>
      <c r="B34" s="266" t="s">
        <v>342</v>
      </c>
      <c r="C34" s="189"/>
      <c r="D34" s="263"/>
      <c r="E34" s="253">
        <v>79.8</v>
      </c>
      <c r="F34" s="253">
        <v>77.400000000000006</v>
      </c>
      <c r="G34" s="265">
        <f>H34+I34+J34+K34</f>
        <v>52.9</v>
      </c>
      <c r="H34" s="265">
        <v>13.1</v>
      </c>
      <c r="I34" s="253">
        <v>13.3</v>
      </c>
      <c r="J34" s="258">
        <v>12.9</v>
      </c>
      <c r="K34" s="258">
        <v>13.6</v>
      </c>
      <c r="N34" s="181"/>
      <c r="O34" s="181"/>
      <c r="P34" s="181"/>
      <c r="Q34" s="181"/>
      <c r="R34" s="181"/>
      <c r="S34" s="181"/>
      <c r="T34" s="181"/>
      <c r="U34" s="181"/>
    </row>
    <row r="35" spans="1:21" s="37" customFormat="1" ht="21.95" customHeight="1">
      <c r="A35" s="267"/>
      <c r="B35" s="266" t="s">
        <v>274</v>
      </c>
      <c r="C35" s="189"/>
      <c r="D35" s="263"/>
      <c r="E35" s="253">
        <v>22.6</v>
      </c>
      <c r="F35" s="253">
        <v>25.9</v>
      </c>
      <c r="G35" s="265">
        <f>H35+I35+J35+K35</f>
        <v>10.5</v>
      </c>
      <c r="H35" s="265">
        <v>1.5</v>
      </c>
      <c r="I35" s="265">
        <v>3</v>
      </c>
      <c r="J35" s="265">
        <v>3</v>
      </c>
      <c r="K35" s="265">
        <v>3</v>
      </c>
      <c r="N35" s="181"/>
      <c r="O35" s="181"/>
      <c r="P35" s="181"/>
      <c r="Q35" s="193"/>
      <c r="R35" s="181"/>
      <c r="S35" s="181"/>
      <c r="T35" s="181"/>
      <c r="U35" s="181"/>
    </row>
    <row r="36" spans="1:21" s="37" customFormat="1" ht="21.75" hidden="1" customHeight="1">
      <c r="A36" s="267"/>
      <c r="B36" s="261"/>
      <c r="C36" s="268"/>
      <c r="D36" s="263"/>
      <c r="E36" s="253"/>
      <c r="F36" s="253"/>
      <c r="G36" s="265"/>
      <c r="H36" s="265"/>
      <c r="I36" s="265"/>
      <c r="J36" s="265"/>
      <c r="K36" s="265"/>
      <c r="N36" s="181"/>
      <c r="O36" s="181"/>
      <c r="P36" s="181"/>
      <c r="Q36" s="193"/>
      <c r="R36" s="181"/>
      <c r="S36" s="181"/>
      <c r="T36" s="181"/>
      <c r="U36" s="181"/>
    </row>
    <row r="37" spans="1:21" s="37" customFormat="1" ht="21.75" hidden="1" customHeight="1">
      <c r="A37" s="267"/>
      <c r="B37" s="261"/>
      <c r="C37" s="268"/>
      <c r="D37" s="263"/>
      <c r="E37" s="253"/>
      <c r="F37" s="253"/>
      <c r="G37" s="265"/>
      <c r="H37" s="265"/>
      <c r="I37" s="265"/>
      <c r="J37" s="265"/>
      <c r="K37" s="265"/>
      <c r="N37" s="182"/>
      <c r="O37" s="181"/>
      <c r="P37" s="181"/>
      <c r="Q37" s="193"/>
      <c r="R37" s="181"/>
      <c r="S37" s="181"/>
      <c r="T37" s="181"/>
      <c r="U37" s="181"/>
    </row>
    <row r="38" spans="1:21" s="37" customFormat="1" ht="21.95" customHeight="1">
      <c r="A38" s="267"/>
      <c r="B38" s="260" t="s">
        <v>248</v>
      </c>
      <c r="C38" s="247">
        <v>1025</v>
      </c>
      <c r="D38" s="263"/>
      <c r="E38" s="264">
        <f>E39+E40+E41+E42+E43+E44+E45+E46+E47+E48+E49+E50+E51+E52+E53+E54+E55+E56+E57+E58+E59+E60+E61+E62+E63+E64+E65+E66</f>
        <v>7084.4999999999991</v>
      </c>
      <c r="F38" s="264">
        <f>F39+F40+F41+F42+F43+F44+F45+F46+F47+F48+F49+F50+F51+F52+F53+F54+F55+F56+F57+F58+F59+F60+F61+F62+F63+F64+F65+F66</f>
        <v>7352.9</v>
      </c>
      <c r="G38" s="264">
        <f t="shared" ref="G38:G51" si="5">H38+I38+J38+K38</f>
        <v>7637.7999999999993</v>
      </c>
      <c r="H38" s="264">
        <f t="shared" ref="H38:K38" si="6">H39+H40+H41+H42+H43+H44+H45+H46+H47+H48+H49+H50+H51+H52+H53+H54+H55+H56+H57+H58+H59+H60+H61+H62+H63+H64+H65+H66</f>
        <v>2666</v>
      </c>
      <c r="I38" s="264">
        <f t="shared" si="6"/>
        <v>1250.5999999999999</v>
      </c>
      <c r="J38" s="264">
        <f t="shared" si="6"/>
        <v>990.3</v>
      </c>
      <c r="K38" s="264">
        <f t="shared" si="6"/>
        <v>2730.9</v>
      </c>
      <c r="N38" s="182"/>
      <c r="O38" s="181"/>
      <c r="P38" s="181"/>
      <c r="Q38" s="193"/>
      <c r="R38" s="181"/>
      <c r="S38" s="181"/>
      <c r="T38" s="181"/>
      <c r="U38" s="181"/>
    </row>
    <row r="39" spans="1:21" s="37" customFormat="1" ht="55.5" customHeight="1">
      <c r="A39" s="267"/>
      <c r="B39" s="188" t="s">
        <v>355</v>
      </c>
      <c r="C39" s="189"/>
      <c r="D39" s="263"/>
      <c r="E39" s="253">
        <v>42.4</v>
      </c>
      <c r="F39" s="253">
        <v>36</v>
      </c>
      <c r="G39" s="265">
        <f t="shared" si="5"/>
        <v>30.4</v>
      </c>
      <c r="H39" s="265">
        <v>7.6</v>
      </c>
      <c r="I39" s="265">
        <v>7.6</v>
      </c>
      <c r="J39" s="265">
        <v>7.6</v>
      </c>
      <c r="K39" s="265">
        <v>7.6</v>
      </c>
      <c r="N39" s="182"/>
      <c r="O39" s="181"/>
      <c r="P39" s="181"/>
      <c r="Q39" s="193"/>
      <c r="R39" s="181"/>
      <c r="S39" s="182"/>
      <c r="T39" s="181"/>
      <c r="U39" s="181"/>
    </row>
    <row r="40" spans="1:21" s="37" customFormat="1" ht="57.75" customHeight="1">
      <c r="A40" s="267"/>
      <c r="B40" s="290" t="s">
        <v>358</v>
      </c>
      <c r="C40" s="189"/>
      <c r="D40" s="263"/>
      <c r="E40" s="253">
        <v>6.4</v>
      </c>
      <c r="F40" s="253">
        <v>8</v>
      </c>
      <c r="G40" s="265">
        <f t="shared" si="5"/>
        <v>6.8</v>
      </c>
      <c r="H40" s="265">
        <v>1.7</v>
      </c>
      <c r="I40" s="265">
        <v>1.7</v>
      </c>
      <c r="J40" s="265">
        <v>1.7</v>
      </c>
      <c r="K40" s="265">
        <v>1.7</v>
      </c>
      <c r="N40" s="182"/>
      <c r="O40" s="181"/>
      <c r="P40" s="181"/>
      <c r="Q40" s="193"/>
      <c r="R40" s="181"/>
      <c r="S40" s="182"/>
      <c r="T40" s="181"/>
      <c r="U40" s="181"/>
    </row>
    <row r="41" spans="1:21" s="37" customFormat="1" ht="21.95" customHeight="1">
      <c r="A41" s="269"/>
      <c r="B41" s="188" t="s">
        <v>334</v>
      </c>
      <c r="C41" s="189"/>
      <c r="D41" s="263"/>
      <c r="E41" s="253">
        <v>45.2</v>
      </c>
      <c r="F41" s="253">
        <v>43.6</v>
      </c>
      <c r="G41" s="265">
        <f t="shared" si="5"/>
        <v>48</v>
      </c>
      <c r="H41" s="265">
        <v>12</v>
      </c>
      <c r="I41" s="265">
        <v>12</v>
      </c>
      <c r="J41" s="265">
        <v>12</v>
      </c>
      <c r="K41" s="265">
        <v>12</v>
      </c>
      <c r="N41" s="183"/>
      <c r="O41" s="181"/>
      <c r="P41" s="181"/>
      <c r="Q41" s="193"/>
      <c r="R41" s="181"/>
      <c r="S41" s="181"/>
      <c r="T41" s="181"/>
      <c r="U41" s="181"/>
    </row>
    <row r="42" spans="1:21" s="37" customFormat="1" ht="21.95" customHeight="1">
      <c r="A42" s="269"/>
      <c r="B42" s="266" t="s">
        <v>278</v>
      </c>
      <c r="C42" s="5"/>
      <c r="D42" s="263"/>
      <c r="E42" s="253">
        <v>32.5</v>
      </c>
      <c r="F42" s="253">
        <v>28.3</v>
      </c>
      <c r="G42" s="270">
        <f t="shared" si="5"/>
        <v>34.4</v>
      </c>
      <c r="H42" s="271">
        <v>8.6</v>
      </c>
      <c r="I42" s="271">
        <v>8.6</v>
      </c>
      <c r="J42" s="271">
        <v>8.6</v>
      </c>
      <c r="K42" s="271">
        <v>8.6</v>
      </c>
      <c r="N42" s="181"/>
      <c r="O42" s="181"/>
      <c r="P42" s="181"/>
      <c r="Q42" s="193"/>
      <c r="R42" s="181"/>
      <c r="S42" s="181"/>
      <c r="T42" s="181"/>
      <c r="U42" s="181"/>
    </row>
    <row r="43" spans="1:21" s="37" customFormat="1" ht="21.95" customHeight="1">
      <c r="A43" s="269"/>
      <c r="B43" s="266" t="s">
        <v>356</v>
      </c>
      <c r="C43" s="5"/>
      <c r="D43" s="263"/>
      <c r="E43" s="253">
        <v>7</v>
      </c>
      <c r="F43" s="253">
        <v>10.9</v>
      </c>
      <c r="G43" s="270">
        <f t="shared" si="5"/>
        <v>9.5</v>
      </c>
      <c r="H43" s="271">
        <v>1.9</v>
      </c>
      <c r="I43" s="271">
        <v>2.6</v>
      </c>
      <c r="J43" s="271">
        <v>2.5</v>
      </c>
      <c r="K43" s="271">
        <v>2.5</v>
      </c>
      <c r="N43" s="183"/>
      <c r="O43" s="181"/>
      <c r="P43" s="181"/>
      <c r="Q43" s="193"/>
      <c r="R43" s="181"/>
      <c r="S43" s="181"/>
      <c r="T43" s="181"/>
      <c r="U43" s="181"/>
    </row>
    <row r="44" spans="1:21" s="37" customFormat="1" ht="40.5" customHeight="1">
      <c r="A44" s="269"/>
      <c r="B44" s="266" t="s">
        <v>303</v>
      </c>
      <c r="C44" s="5"/>
      <c r="D44" s="263"/>
      <c r="E44" s="253">
        <v>487.3</v>
      </c>
      <c r="F44" s="253">
        <v>586.4</v>
      </c>
      <c r="G44" s="270">
        <f t="shared" si="5"/>
        <v>383.7</v>
      </c>
      <c r="H44" s="271">
        <v>33.700000000000003</v>
      </c>
      <c r="I44" s="271">
        <v>100</v>
      </c>
      <c r="J44" s="271">
        <v>150</v>
      </c>
      <c r="K44" s="271">
        <v>100</v>
      </c>
      <c r="N44" s="183"/>
      <c r="O44" s="181"/>
      <c r="P44" s="181"/>
      <c r="Q44" s="193"/>
      <c r="R44" s="181"/>
      <c r="S44" s="181"/>
      <c r="T44" s="181"/>
      <c r="U44" s="181"/>
    </row>
    <row r="45" spans="1:21" s="37" customFormat="1" ht="22.5" customHeight="1">
      <c r="A45" s="269"/>
      <c r="B45" s="266" t="s">
        <v>281</v>
      </c>
      <c r="C45" s="5"/>
      <c r="D45" s="263"/>
      <c r="E45" s="253">
        <v>59.1</v>
      </c>
      <c r="F45" s="253">
        <v>11.4</v>
      </c>
      <c r="G45" s="270">
        <f t="shared" si="5"/>
        <v>47</v>
      </c>
      <c r="H45" s="271">
        <v>17</v>
      </c>
      <c r="I45" s="271">
        <v>10</v>
      </c>
      <c r="J45" s="271">
        <v>10</v>
      </c>
      <c r="K45" s="271">
        <v>10</v>
      </c>
      <c r="N45" s="182"/>
      <c r="O45" s="181"/>
      <c r="P45" s="181"/>
      <c r="Q45" s="193"/>
      <c r="R45" s="181"/>
      <c r="S45" s="181"/>
      <c r="T45" s="181"/>
      <c r="U45" s="181"/>
    </row>
    <row r="46" spans="1:21" s="37" customFormat="1" ht="22.5" customHeight="1">
      <c r="A46" s="269"/>
      <c r="B46" s="266" t="s">
        <v>282</v>
      </c>
      <c r="C46" s="5"/>
      <c r="D46" s="263"/>
      <c r="E46" s="253">
        <v>134</v>
      </c>
      <c r="F46" s="253">
        <v>66.3</v>
      </c>
      <c r="G46" s="270">
        <f t="shared" si="5"/>
        <v>110.3</v>
      </c>
      <c r="H46" s="271">
        <v>35.299999999999997</v>
      </c>
      <c r="I46" s="271">
        <v>25</v>
      </c>
      <c r="J46" s="271">
        <v>25</v>
      </c>
      <c r="K46" s="271">
        <v>25</v>
      </c>
      <c r="N46" s="183"/>
      <c r="O46" s="181"/>
      <c r="P46" s="181"/>
      <c r="Q46" s="193"/>
      <c r="R46" s="181"/>
      <c r="S46" s="181"/>
      <c r="T46" s="181"/>
      <c r="U46" s="181"/>
    </row>
    <row r="47" spans="1:21" s="37" customFormat="1" ht="21.95" customHeight="1">
      <c r="A47" s="269"/>
      <c r="B47" s="266" t="s">
        <v>283</v>
      </c>
      <c r="C47" s="5"/>
      <c r="D47" s="263"/>
      <c r="E47" s="253">
        <v>6.4</v>
      </c>
      <c r="F47" s="253">
        <v>6.4</v>
      </c>
      <c r="G47" s="270">
        <f t="shared" si="5"/>
        <v>6.8</v>
      </c>
      <c r="H47" s="271">
        <v>1.7</v>
      </c>
      <c r="I47" s="271">
        <v>1.7</v>
      </c>
      <c r="J47" s="271">
        <v>1.7</v>
      </c>
      <c r="K47" s="271">
        <v>1.7</v>
      </c>
      <c r="N47" s="183"/>
      <c r="O47" s="181"/>
      <c r="P47" s="181"/>
      <c r="Q47" s="193"/>
      <c r="R47" s="181"/>
      <c r="S47" s="181"/>
      <c r="T47" s="181"/>
      <c r="U47" s="181"/>
    </row>
    <row r="48" spans="1:21" s="37" customFormat="1" ht="21.95" customHeight="1">
      <c r="A48" s="269"/>
      <c r="B48" s="266" t="s">
        <v>335</v>
      </c>
      <c r="C48" s="5"/>
      <c r="D48" s="263"/>
      <c r="E48" s="253">
        <v>4.5</v>
      </c>
      <c r="F48" s="253">
        <v>1.5</v>
      </c>
      <c r="G48" s="270">
        <f t="shared" si="5"/>
        <v>2.4</v>
      </c>
      <c r="H48" s="271">
        <v>1.2</v>
      </c>
      <c r="I48" s="271"/>
      <c r="J48" s="271"/>
      <c r="K48" s="271">
        <v>1.2</v>
      </c>
      <c r="N48" s="183"/>
      <c r="O48" s="181"/>
      <c r="P48" s="181"/>
      <c r="Q48" s="193"/>
      <c r="R48" s="181"/>
      <c r="S48" s="181"/>
      <c r="T48" s="181"/>
      <c r="U48" s="181"/>
    </row>
    <row r="49" spans="1:21" s="37" customFormat="1" ht="21.95" customHeight="1">
      <c r="A49" s="269"/>
      <c r="B49" s="266" t="s">
        <v>284</v>
      </c>
      <c r="C49" s="5"/>
      <c r="D49" s="263"/>
      <c r="E49" s="253">
        <v>84.3</v>
      </c>
      <c r="F49" s="253">
        <v>79.3</v>
      </c>
      <c r="G49" s="270">
        <f t="shared" si="5"/>
        <v>82.6</v>
      </c>
      <c r="H49" s="271">
        <v>22.6</v>
      </c>
      <c r="I49" s="271">
        <v>20</v>
      </c>
      <c r="J49" s="271">
        <v>20</v>
      </c>
      <c r="K49" s="271">
        <v>20</v>
      </c>
      <c r="N49" s="181"/>
      <c r="O49" s="181"/>
      <c r="P49" s="181"/>
      <c r="Q49" s="193"/>
      <c r="R49" s="181"/>
      <c r="S49" s="181"/>
      <c r="T49" s="181"/>
      <c r="U49" s="181"/>
    </row>
    <row r="50" spans="1:21" s="37" customFormat="1" ht="21.95" customHeight="1">
      <c r="A50" s="269"/>
      <c r="B50" s="266" t="s">
        <v>285</v>
      </c>
      <c r="C50" s="5"/>
      <c r="D50" s="263"/>
      <c r="E50" s="253">
        <v>3.8</v>
      </c>
      <c r="F50" s="253">
        <v>19</v>
      </c>
      <c r="G50" s="270">
        <f t="shared" si="5"/>
        <v>4</v>
      </c>
      <c r="H50" s="271">
        <v>1</v>
      </c>
      <c r="I50" s="271">
        <v>1</v>
      </c>
      <c r="J50" s="271">
        <v>1</v>
      </c>
      <c r="K50" s="271">
        <v>1</v>
      </c>
      <c r="N50" s="181"/>
      <c r="O50" s="181"/>
      <c r="P50" s="181"/>
      <c r="Q50" s="184"/>
      <c r="R50" s="181"/>
      <c r="S50" s="182"/>
      <c r="T50" s="181"/>
      <c r="U50" s="181"/>
    </row>
    <row r="51" spans="1:21" s="37" customFormat="1" ht="21.95" customHeight="1">
      <c r="A51" s="269"/>
      <c r="B51" s="266" t="s">
        <v>286</v>
      </c>
      <c r="C51" s="5"/>
      <c r="D51" s="263"/>
      <c r="E51" s="253">
        <v>14.6</v>
      </c>
      <c r="F51" s="253">
        <v>14.6</v>
      </c>
      <c r="G51" s="270">
        <f t="shared" si="5"/>
        <v>15.6</v>
      </c>
      <c r="H51" s="271">
        <v>3.9</v>
      </c>
      <c r="I51" s="271">
        <v>3.9</v>
      </c>
      <c r="J51" s="271">
        <v>3.9</v>
      </c>
      <c r="K51" s="271">
        <v>3.9</v>
      </c>
      <c r="N51" s="182"/>
      <c r="O51" s="181"/>
      <c r="P51" s="181"/>
      <c r="Q51" s="193"/>
      <c r="R51" s="181"/>
      <c r="S51" s="181"/>
      <c r="T51" s="181"/>
      <c r="U51" s="181"/>
    </row>
    <row r="52" spans="1:21" s="37" customFormat="1" ht="21.95" customHeight="1">
      <c r="A52" s="269"/>
      <c r="B52" s="272" t="s">
        <v>357</v>
      </c>
      <c r="C52" s="273"/>
      <c r="D52" s="263"/>
      <c r="E52" s="253">
        <v>12.9</v>
      </c>
      <c r="F52" s="253">
        <v>12.9</v>
      </c>
      <c r="G52" s="270">
        <f t="shared" ref="G52:G55" si="7">H52+I52+J52+K52</f>
        <v>10.199999999999999</v>
      </c>
      <c r="H52" s="271">
        <v>3.4</v>
      </c>
      <c r="I52" s="271">
        <v>3.4</v>
      </c>
      <c r="J52" s="271"/>
      <c r="K52" s="271">
        <v>3.4</v>
      </c>
      <c r="N52" s="181"/>
      <c r="O52" s="181"/>
      <c r="P52" s="181"/>
      <c r="Q52" s="181"/>
      <c r="R52" s="181"/>
      <c r="S52" s="182"/>
      <c r="T52" s="181"/>
      <c r="U52" s="181"/>
    </row>
    <row r="53" spans="1:21" s="37" customFormat="1" ht="21.95" customHeight="1">
      <c r="A53" s="269"/>
      <c r="B53" s="266" t="s">
        <v>288</v>
      </c>
      <c r="C53" s="5"/>
      <c r="D53" s="263"/>
      <c r="E53" s="253">
        <v>6.6</v>
      </c>
      <c r="F53" s="253">
        <v>4.9000000000000004</v>
      </c>
      <c r="G53" s="270">
        <f t="shared" si="7"/>
        <v>5.0999999999999996</v>
      </c>
      <c r="H53" s="271">
        <v>1.7</v>
      </c>
      <c r="I53" s="271">
        <v>1.7</v>
      </c>
      <c r="J53" s="271"/>
      <c r="K53" s="271">
        <v>1.7</v>
      </c>
      <c r="N53" s="181"/>
      <c r="O53" s="181"/>
      <c r="P53" s="181"/>
      <c r="Q53" s="181"/>
      <c r="R53" s="181"/>
      <c r="S53" s="181"/>
      <c r="T53" s="181"/>
      <c r="U53" s="181"/>
    </row>
    <row r="54" spans="1:21" s="37" customFormat="1" ht="21.95" customHeight="1">
      <c r="A54" s="269"/>
      <c r="B54" s="266" t="s">
        <v>289</v>
      </c>
      <c r="C54" s="5"/>
      <c r="D54" s="263"/>
      <c r="E54" s="253">
        <v>4.8</v>
      </c>
      <c r="F54" s="253">
        <v>5.4</v>
      </c>
      <c r="G54" s="270">
        <f t="shared" si="7"/>
        <v>3.9000000000000004</v>
      </c>
      <c r="H54" s="271">
        <v>1.3</v>
      </c>
      <c r="I54" s="271">
        <v>1.3</v>
      </c>
      <c r="J54" s="271"/>
      <c r="K54" s="271">
        <v>1.3</v>
      </c>
    </row>
    <row r="55" spans="1:21" s="37" customFormat="1" ht="21.95" customHeight="1">
      <c r="A55" s="269"/>
      <c r="B55" s="266" t="s">
        <v>290</v>
      </c>
      <c r="C55" s="5"/>
      <c r="D55" s="263"/>
      <c r="E55" s="253">
        <v>11.5</v>
      </c>
      <c r="F55" s="253">
        <v>11.5</v>
      </c>
      <c r="G55" s="270">
        <f t="shared" si="7"/>
        <v>9.3000000000000007</v>
      </c>
      <c r="H55" s="271">
        <v>3.1</v>
      </c>
      <c r="I55" s="271">
        <v>3.1</v>
      </c>
      <c r="J55" s="271"/>
      <c r="K55" s="271">
        <v>3.1</v>
      </c>
    </row>
    <row r="56" spans="1:21" s="37" customFormat="1" ht="21.95" customHeight="1">
      <c r="A56" s="269"/>
      <c r="B56" s="251" t="s">
        <v>336</v>
      </c>
      <c r="C56" s="274"/>
      <c r="D56" s="248"/>
      <c r="E56" s="253">
        <v>222.8</v>
      </c>
      <c r="F56" s="253">
        <v>205.5</v>
      </c>
      <c r="G56" s="250">
        <f t="shared" ref="G56:G59" si="8">SUM(H56:K56)</f>
        <v>223.5</v>
      </c>
      <c r="H56" s="250">
        <v>45.9</v>
      </c>
      <c r="I56" s="253">
        <v>41.3</v>
      </c>
      <c r="J56" s="253">
        <v>39.299999999999997</v>
      </c>
      <c r="K56" s="253">
        <v>97</v>
      </c>
    </row>
    <row r="57" spans="1:21" s="37" customFormat="1" ht="21.95" customHeight="1">
      <c r="A57" s="269"/>
      <c r="B57" s="251" t="s">
        <v>301</v>
      </c>
      <c r="C57" s="274"/>
      <c r="D57" s="248"/>
      <c r="E57" s="253">
        <v>2643.5</v>
      </c>
      <c r="F57" s="253">
        <v>2800.9</v>
      </c>
      <c r="G57" s="250">
        <f t="shared" si="8"/>
        <v>3587.4</v>
      </c>
      <c r="H57" s="250">
        <v>1853.1</v>
      </c>
      <c r="I57" s="250">
        <v>402.6</v>
      </c>
      <c r="J57" s="250">
        <v>159.30000000000001</v>
      </c>
      <c r="K57" s="250">
        <v>1172.4000000000001</v>
      </c>
    </row>
    <row r="58" spans="1:21" s="37" customFormat="1" ht="21.75" customHeight="1">
      <c r="A58" s="269"/>
      <c r="B58" s="251" t="s">
        <v>222</v>
      </c>
      <c r="C58" s="274"/>
      <c r="D58" s="248"/>
      <c r="E58" s="253">
        <v>212.2</v>
      </c>
      <c r="F58" s="253">
        <v>212.2</v>
      </c>
      <c r="G58" s="250">
        <f t="shared" si="8"/>
        <v>236.3</v>
      </c>
      <c r="H58" s="250">
        <v>59</v>
      </c>
      <c r="I58" s="250">
        <v>57.4</v>
      </c>
      <c r="J58" s="250">
        <v>51.2</v>
      </c>
      <c r="K58" s="250">
        <v>68.7</v>
      </c>
    </row>
    <row r="59" spans="1:21" s="37" customFormat="1" ht="21.95" customHeight="1">
      <c r="A59" s="269"/>
      <c r="B59" s="251" t="s">
        <v>223</v>
      </c>
      <c r="C59" s="274"/>
      <c r="D59" s="248"/>
      <c r="E59" s="253">
        <v>1738.5</v>
      </c>
      <c r="F59" s="253">
        <v>1894.2</v>
      </c>
      <c r="G59" s="250">
        <f t="shared" si="8"/>
        <v>2202.4</v>
      </c>
      <c r="H59" s="250">
        <v>525.79999999999995</v>
      </c>
      <c r="I59" s="250">
        <v>517.79999999999995</v>
      </c>
      <c r="J59" s="250">
        <v>468.2</v>
      </c>
      <c r="K59" s="250">
        <v>690.6</v>
      </c>
    </row>
    <row r="60" spans="1:21" s="37" customFormat="1" ht="21.95" customHeight="1">
      <c r="A60" s="269"/>
      <c r="B60" s="251" t="s">
        <v>302</v>
      </c>
      <c r="C60" s="274"/>
      <c r="D60" s="248"/>
      <c r="E60" s="253">
        <v>120</v>
      </c>
      <c r="F60" s="253">
        <v>120</v>
      </c>
      <c r="G60" s="250">
        <f>SUM(H60:K60)</f>
        <v>111</v>
      </c>
      <c r="H60" s="250">
        <v>24.5</v>
      </c>
      <c r="I60" s="250">
        <v>27.9</v>
      </c>
      <c r="J60" s="250">
        <v>28.3</v>
      </c>
      <c r="K60" s="250">
        <v>30.3</v>
      </c>
    </row>
    <row r="61" spans="1:21" s="37" customFormat="1" ht="21.95" customHeight="1">
      <c r="A61" s="269"/>
      <c r="B61" s="251" t="s">
        <v>105</v>
      </c>
      <c r="C61" s="274"/>
      <c r="D61" s="248"/>
      <c r="E61" s="253"/>
      <c r="F61" s="253">
        <v>0.3</v>
      </c>
      <c r="G61" s="250"/>
      <c r="H61" s="250"/>
      <c r="I61" s="250"/>
      <c r="J61" s="250"/>
      <c r="K61" s="250"/>
    </row>
    <row r="62" spans="1:21" s="37" customFormat="1" ht="21.95" customHeight="1">
      <c r="A62" s="269"/>
      <c r="B62" s="251" t="s">
        <v>337</v>
      </c>
      <c r="C62" s="5"/>
      <c r="D62" s="263"/>
      <c r="E62" s="253">
        <v>677.9</v>
      </c>
      <c r="F62" s="253">
        <v>667.2</v>
      </c>
      <c r="G62" s="250">
        <f>SUM(H62:K62)</f>
        <v>467.2</v>
      </c>
      <c r="H62" s="271"/>
      <c r="I62" s="253"/>
      <c r="J62" s="258"/>
      <c r="K62" s="258">
        <v>467.2</v>
      </c>
    </row>
    <row r="63" spans="1:21" ht="21.75" customHeight="1">
      <c r="A63" s="244"/>
      <c r="B63" s="275" t="s">
        <v>291</v>
      </c>
      <c r="C63" s="5"/>
      <c r="D63" s="263"/>
      <c r="E63" s="253">
        <v>4.0999999999999996</v>
      </c>
      <c r="F63" s="253">
        <v>4.0999999999999996</v>
      </c>
      <c r="G63" s="250"/>
      <c r="H63" s="271"/>
      <c r="I63" s="253"/>
      <c r="J63" s="258"/>
      <c r="K63" s="258"/>
    </row>
    <row r="64" spans="1:21" ht="39" customHeight="1">
      <c r="A64" s="276"/>
      <c r="B64" s="266" t="s">
        <v>339</v>
      </c>
      <c r="C64" s="277"/>
      <c r="D64" s="248"/>
      <c r="E64" s="253">
        <v>500</v>
      </c>
      <c r="F64" s="253">
        <v>500</v>
      </c>
      <c r="G64" s="250"/>
      <c r="H64" s="271"/>
      <c r="I64" s="253"/>
      <c r="J64" s="258"/>
      <c r="K64" s="258"/>
    </row>
    <row r="65" spans="1:11" ht="37.5" customHeight="1">
      <c r="A65" s="276"/>
      <c r="B65" s="275" t="s">
        <v>338</v>
      </c>
      <c r="C65" s="277"/>
      <c r="D65" s="248"/>
      <c r="E65" s="253">
        <v>1.3</v>
      </c>
      <c r="F65" s="253">
        <v>1.2</v>
      </c>
      <c r="G65" s="250"/>
      <c r="H65" s="271"/>
      <c r="I65" s="253"/>
      <c r="J65" s="258"/>
      <c r="K65" s="258"/>
    </row>
    <row r="66" spans="1:11" ht="21.75" customHeight="1">
      <c r="A66" s="276"/>
      <c r="B66" s="266" t="s">
        <v>293</v>
      </c>
      <c r="C66" s="277"/>
      <c r="D66" s="248"/>
      <c r="E66" s="253">
        <v>0.9</v>
      </c>
      <c r="F66" s="253">
        <v>0.9</v>
      </c>
      <c r="G66" s="250"/>
      <c r="H66" s="271"/>
      <c r="I66" s="253"/>
      <c r="J66" s="258"/>
      <c r="K66" s="258"/>
    </row>
    <row r="67" spans="1:11" s="37" customFormat="1" ht="38.25" customHeight="1">
      <c r="A67" s="387" t="s">
        <v>29</v>
      </c>
      <c r="B67" s="388"/>
      <c r="C67" s="268"/>
      <c r="D67" s="252"/>
      <c r="E67" s="246"/>
      <c r="F67" s="246"/>
      <c r="G67" s="246"/>
      <c r="H67" s="246"/>
      <c r="I67" s="246"/>
      <c r="J67" s="246"/>
      <c r="K67" s="246"/>
    </row>
    <row r="68" spans="1:11" s="37" customFormat="1" ht="21.75" hidden="1" customHeight="1">
      <c r="A68" s="259"/>
      <c r="B68" s="261"/>
      <c r="C68" s="5"/>
      <c r="D68" s="248"/>
      <c r="E68" s="246"/>
      <c r="F68" s="246"/>
      <c r="G68" s="246"/>
      <c r="H68" s="246"/>
      <c r="I68" s="246"/>
      <c r="J68" s="246"/>
      <c r="K68" s="246"/>
    </row>
    <row r="69" spans="1:11" s="37" customFormat="1" ht="21.75" hidden="1" customHeight="1">
      <c r="A69" s="247"/>
      <c r="B69" s="188"/>
      <c r="C69" s="5"/>
      <c r="D69" s="248"/>
      <c r="E69" s="253"/>
      <c r="F69" s="253"/>
      <c r="G69" s="250"/>
      <c r="H69" s="250"/>
      <c r="I69" s="250"/>
      <c r="J69" s="250"/>
      <c r="K69" s="250"/>
    </row>
    <row r="70" spans="1:11" s="37" customFormat="1" ht="21.75" hidden="1" customHeight="1">
      <c r="A70" s="247"/>
      <c r="B70" s="188"/>
      <c r="C70" s="278"/>
      <c r="D70" s="248"/>
      <c r="E70" s="253"/>
      <c r="F70" s="253"/>
      <c r="G70" s="250"/>
      <c r="H70" s="250"/>
      <c r="I70" s="250"/>
      <c r="J70" s="250"/>
      <c r="K70" s="250"/>
    </row>
    <row r="71" spans="1:11" s="37" customFormat="1" ht="21.95" customHeight="1">
      <c r="A71" s="247"/>
      <c r="B71" s="261" t="s">
        <v>250</v>
      </c>
      <c r="C71" s="268">
        <v>1035</v>
      </c>
      <c r="D71" s="248"/>
      <c r="E71" s="249">
        <f>E72+E73+E74</f>
        <v>1219</v>
      </c>
      <c r="F71" s="249">
        <f>F72+F73+F74</f>
        <v>1204.6999999999998</v>
      </c>
      <c r="G71" s="249">
        <f>H71+I71+J71+K71</f>
        <v>991.9</v>
      </c>
      <c r="H71" s="249">
        <f>H72+H73+H74</f>
        <v>248.9</v>
      </c>
      <c r="I71" s="249">
        <f t="shared" ref="I71:J71" si="9">I72+I73+I74</f>
        <v>248.9</v>
      </c>
      <c r="J71" s="249">
        <f t="shared" si="9"/>
        <v>245.20000000000002</v>
      </c>
      <c r="K71" s="249">
        <f>K72+K73+K74</f>
        <v>248.9</v>
      </c>
    </row>
    <row r="72" spans="1:11" s="37" customFormat="1" ht="21.95" customHeight="1">
      <c r="A72" s="189"/>
      <c r="B72" s="266" t="s">
        <v>295</v>
      </c>
      <c r="C72" s="279"/>
      <c r="D72" s="252"/>
      <c r="E72" s="253">
        <v>182.1</v>
      </c>
      <c r="F72" s="253">
        <v>190.2</v>
      </c>
      <c r="G72" s="250">
        <f>H72+I72+J72+K72</f>
        <v>187.6</v>
      </c>
      <c r="H72" s="250">
        <v>46.9</v>
      </c>
      <c r="I72" s="250">
        <v>46.9</v>
      </c>
      <c r="J72" s="250">
        <v>46.9</v>
      </c>
      <c r="K72" s="250">
        <v>46.9</v>
      </c>
    </row>
    <row r="73" spans="1:11" s="37" customFormat="1" ht="21.95" customHeight="1">
      <c r="A73" s="247"/>
      <c r="B73" s="266" t="s">
        <v>296</v>
      </c>
      <c r="C73" s="277"/>
      <c r="D73" s="248"/>
      <c r="E73" s="253">
        <v>178</v>
      </c>
      <c r="F73" s="253">
        <v>155.6</v>
      </c>
      <c r="G73" s="250">
        <f>H73+I73+J73+K73</f>
        <v>179.10000000000002</v>
      </c>
      <c r="H73" s="250">
        <v>45.7</v>
      </c>
      <c r="I73" s="250">
        <v>45.7</v>
      </c>
      <c r="J73" s="250">
        <v>42</v>
      </c>
      <c r="K73" s="250">
        <v>45.7</v>
      </c>
    </row>
    <row r="74" spans="1:11" s="37" customFormat="1" ht="21.95" customHeight="1">
      <c r="A74" s="247"/>
      <c r="B74" s="251" t="s">
        <v>294</v>
      </c>
      <c r="C74" s="277"/>
      <c r="D74" s="248"/>
      <c r="E74" s="253">
        <v>858.9</v>
      </c>
      <c r="F74" s="253">
        <v>858.9</v>
      </c>
      <c r="G74" s="250">
        <f>H74+I74+J74+K74</f>
        <v>625.20000000000005</v>
      </c>
      <c r="H74" s="250">
        <v>156.30000000000001</v>
      </c>
      <c r="I74" s="250">
        <v>156.30000000000001</v>
      </c>
      <c r="J74" s="250">
        <v>156.30000000000001</v>
      </c>
      <c r="K74" s="250">
        <v>156.30000000000001</v>
      </c>
    </row>
    <row r="75" spans="1:11">
      <c r="A75" s="1"/>
      <c r="B75" s="65"/>
      <c r="C75" s="78"/>
      <c r="D75" s="77"/>
      <c r="E75" s="64"/>
      <c r="F75" s="64"/>
      <c r="G75" s="64"/>
      <c r="H75" s="64"/>
      <c r="I75" s="64"/>
      <c r="J75" s="1"/>
      <c r="K75" s="1"/>
    </row>
    <row r="76" spans="1:11" ht="33.75" customHeight="1">
      <c r="A76" s="1"/>
      <c r="B76" s="280" t="s">
        <v>217</v>
      </c>
      <c r="C76" s="281"/>
      <c r="D76" s="384"/>
      <c r="E76" s="384"/>
      <c r="F76" s="384"/>
      <c r="G76" s="282"/>
      <c r="H76" s="390" t="s">
        <v>218</v>
      </c>
      <c r="I76" s="391"/>
      <c r="J76" s="391"/>
      <c r="K76" s="1"/>
    </row>
    <row r="77" spans="1:11" ht="26.25" customHeight="1">
      <c r="A77" s="1"/>
      <c r="B77" s="78" t="s">
        <v>131</v>
      </c>
      <c r="C77" s="1"/>
      <c r="D77" s="283" t="s">
        <v>147</v>
      </c>
      <c r="E77" s="283"/>
      <c r="F77" s="283"/>
      <c r="G77" s="1"/>
      <c r="H77" s="392" t="s">
        <v>34</v>
      </c>
      <c r="I77" s="392"/>
      <c r="J77" s="392"/>
      <c r="K77" s="1"/>
    </row>
    <row r="79" spans="1:11">
      <c r="B79" s="45"/>
    </row>
    <row r="80" spans="1:11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  <row r="92" spans="2:2">
      <c r="B92" s="45"/>
    </row>
    <row r="93" spans="2:2">
      <c r="B93" s="45"/>
    </row>
    <row r="94" spans="2:2">
      <c r="B94" s="45"/>
    </row>
    <row r="95" spans="2:2">
      <c r="B95" s="45"/>
    </row>
    <row r="96" spans="2:2">
      <c r="B96" s="45"/>
    </row>
    <row r="97" spans="2:2">
      <c r="B97" s="45"/>
    </row>
    <row r="98" spans="2:2">
      <c r="B98" s="45"/>
    </row>
    <row r="99" spans="2:2">
      <c r="B99" s="45"/>
    </row>
    <row r="100" spans="2:2">
      <c r="B100" s="45"/>
    </row>
    <row r="101" spans="2:2">
      <c r="B101" s="45"/>
    </row>
    <row r="102" spans="2:2">
      <c r="B102" s="45"/>
    </row>
    <row r="103" spans="2:2">
      <c r="B103" s="45"/>
    </row>
    <row r="104" spans="2:2">
      <c r="B104" s="45"/>
    </row>
    <row r="105" spans="2:2">
      <c r="B105" s="45"/>
    </row>
    <row r="106" spans="2:2">
      <c r="B106" s="45"/>
    </row>
    <row r="107" spans="2:2">
      <c r="B107" s="45"/>
    </row>
    <row r="108" spans="2:2">
      <c r="B108" s="45"/>
    </row>
    <row r="109" spans="2:2">
      <c r="B109" s="45"/>
    </row>
    <row r="110" spans="2:2">
      <c r="B110" s="45"/>
    </row>
    <row r="111" spans="2:2">
      <c r="B111" s="45"/>
    </row>
    <row r="112" spans="2:2">
      <c r="B112" s="45"/>
    </row>
    <row r="113" spans="2:2">
      <c r="B113" s="45"/>
    </row>
    <row r="114" spans="2:2">
      <c r="B114" s="45"/>
    </row>
    <row r="115" spans="2:2">
      <c r="B115" s="45"/>
    </row>
    <row r="116" spans="2:2">
      <c r="B116" s="45"/>
    </row>
    <row r="117" spans="2:2">
      <c r="B117" s="45"/>
    </row>
    <row r="118" spans="2:2">
      <c r="B118" s="45"/>
    </row>
    <row r="119" spans="2:2">
      <c r="B119" s="45"/>
    </row>
    <row r="120" spans="2:2">
      <c r="B120" s="45"/>
    </row>
    <row r="121" spans="2:2">
      <c r="B121" s="45"/>
    </row>
    <row r="122" spans="2:2">
      <c r="B122" s="45"/>
    </row>
    <row r="123" spans="2:2">
      <c r="B123" s="45"/>
    </row>
    <row r="124" spans="2:2">
      <c r="B124" s="45"/>
    </row>
    <row r="125" spans="2:2">
      <c r="B125" s="45"/>
    </row>
    <row r="126" spans="2:2">
      <c r="B126" s="45"/>
    </row>
    <row r="127" spans="2:2">
      <c r="B127" s="45"/>
    </row>
    <row r="128" spans="2:2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</sheetData>
  <mergeCells count="21">
    <mergeCell ref="B2:I2"/>
    <mergeCell ref="H76:J76"/>
    <mergeCell ref="H77:J77"/>
    <mergeCell ref="B4:B5"/>
    <mergeCell ref="C4:C5"/>
    <mergeCell ref="D4:D5"/>
    <mergeCell ref="E4:E5"/>
    <mergeCell ref="F4:F5"/>
    <mergeCell ref="G4:G5"/>
    <mergeCell ref="H4:K4"/>
    <mergeCell ref="A22:B22"/>
    <mergeCell ref="A23:B23"/>
    <mergeCell ref="A4:A5"/>
    <mergeCell ref="A7:B7"/>
    <mergeCell ref="A8:B8"/>
    <mergeCell ref="A10:B10"/>
    <mergeCell ref="A20:B20"/>
    <mergeCell ref="A18:B18"/>
    <mergeCell ref="D76:F76"/>
    <mergeCell ref="A28:B28"/>
    <mergeCell ref="A67:B67"/>
  </mergeCells>
  <pageMargins left="0.43307086614173229" right="0.15748031496062992" top="0.78740157480314965" bottom="0.55118110236220474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2:L206"/>
  <sheetViews>
    <sheetView tabSelected="1" view="pageBreakPreview" topLeftCell="A130" zoomScale="60" zoomScaleNormal="70" workbookViewId="0">
      <selection activeCell="H137" sqref="H137:H141"/>
    </sheetView>
  </sheetViews>
  <sheetFormatPr defaultRowHeight="20.25"/>
  <cols>
    <col min="1" max="1" width="6.85546875" style="192" customWidth="1"/>
    <col min="2" max="2" width="57.140625" style="45" customWidth="1"/>
    <col min="3" max="3" width="8.7109375" style="194" customWidth="1"/>
    <col min="4" max="4" width="12.85546875" style="78" customWidth="1"/>
    <col min="5" max="5" width="16" style="1" customWidth="1"/>
    <col min="6" max="6" width="15.42578125" style="78" customWidth="1"/>
    <col min="7" max="11" width="15" style="194" customWidth="1"/>
    <col min="12" max="16384" width="9.140625" style="1"/>
  </cols>
  <sheetData>
    <row r="2" spans="1:11" ht="22.5" customHeight="1">
      <c r="B2" s="359" t="s">
        <v>214</v>
      </c>
      <c r="C2" s="359"/>
      <c r="D2" s="359"/>
      <c r="E2" s="359"/>
      <c r="F2" s="359"/>
      <c r="G2" s="359"/>
      <c r="H2" s="359"/>
      <c r="I2" s="359"/>
      <c r="J2" s="359"/>
      <c r="K2" s="359"/>
    </row>
    <row r="3" spans="1:11">
      <c r="B3" s="197"/>
      <c r="C3" s="23"/>
      <c r="D3" s="76"/>
      <c r="E3" s="186"/>
      <c r="F3" s="76"/>
      <c r="G3" s="23"/>
      <c r="H3" s="197"/>
      <c r="I3" s="197"/>
      <c r="K3" s="194" t="s">
        <v>146</v>
      </c>
    </row>
    <row r="4" spans="1:11" ht="41.25" customHeight="1">
      <c r="A4" s="412" t="s">
        <v>169</v>
      </c>
      <c r="B4" s="365" t="s">
        <v>63</v>
      </c>
      <c r="C4" s="365" t="s">
        <v>13</v>
      </c>
      <c r="D4" s="395" t="s">
        <v>322</v>
      </c>
      <c r="E4" s="395" t="s">
        <v>257</v>
      </c>
      <c r="F4" s="395" t="s">
        <v>258</v>
      </c>
      <c r="G4" s="363" t="s">
        <v>323</v>
      </c>
      <c r="H4" s="414" t="s">
        <v>121</v>
      </c>
      <c r="I4" s="361"/>
      <c r="J4" s="361"/>
      <c r="K4" s="362"/>
    </row>
    <row r="5" spans="1:11" ht="54" customHeight="1">
      <c r="A5" s="413"/>
      <c r="B5" s="366"/>
      <c r="C5" s="366"/>
      <c r="D5" s="396"/>
      <c r="E5" s="396"/>
      <c r="F5" s="396"/>
      <c r="G5" s="364"/>
      <c r="H5" s="147" t="s">
        <v>49</v>
      </c>
      <c r="I5" s="147" t="s">
        <v>50</v>
      </c>
      <c r="J5" s="147" t="s">
        <v>51</v>
      </c>
      <c r="K5" s="147" t="s">
        <v>23</v>
      </c>
    </row>
    <row r="6" spans="1:11" ht="30.75" customHeight="1">
      <c r="A6" s="32">
        <v>1</v>
      </c>
      <c r="B6" s="73">
        <v>2</v>
      </c>
      <c r="C6" s="73">
        <v>3</v>
      </c>
      <c r="D6" s="189">
        <v>4</v>
      </c>
      <c r="E6" s="188">
        <v>5</v>
      </c>
      <c r="F6" s="189">
        <v>6</v>
      </c>
      <c r="G6" s="73">
        <v>7</v>
      </c>
      <c r="H6" s="73">
        <v>8</v>
      </c>
      <c r="I6" s="73">
        <v>9</v>
      </c>
      <c r="J6" s="28">
        <v>10</v>
      </c>
      <c r="K6" s="28">
        <v>11</v>
      </c>
    </row>
    <row r="7" spans="1:11" ht="40.5" customHeight="1">
      <c r="A7" s="410" t="s">
        <v>172</v>
      </c>
      <c r="B7" s="411"/>
      <c r="C7" s="291"/>
      <c r="D7" s="295"/>
      <c r="E7" s="296">
        <f>E54+E71+E117+E128+E133+E142+E147</f>
        <v>96311.3</v>
      </c>
      <c r="F7" s="296">
        <f>F54+F71+F117+F128+F133+F142+F147</f>
        <v>72413.700000000026</v>
      </c>
      <c r="G7" s="210">
        <f>SUM(H7:K7)</f>
        <v>80909.858999999997</v>
      </c>
      <c r="H7" s="296">
        <f>H8+H54+H71+H117+H128+H133+H147</f>
        <v>21322.899999999998</v>
      </c>
      <c r="I7" s="296">
        <f>I8+I54+I71+I117+I128+I133+I147</f>
        <v>19647.599999999999</v>
      </c>
      <c r="J7" s="296">
        <f>J8+J54+J71+J117+J128+J133+J147</f>
        <v>19077.359</v>
      </c>
      <c r="K7" s="296">
        <f>K8+K54+K71+K117+K128+K133+K147</f>
        <v>20861.999999999996</v>
      </c>
    </row>
    <row r="8" spans="1:11" ht="46.5" customHeight="1">
      <c r="A8" s="196" t="s">
        <v>173</v>
      </c>
      <c r="B8" s="174" t="s">
        <v>213</v>
      </c>
      <c r="C8" s="209"/>
      <c r="D8" s="210">
        <f>D10+D15</f>
        <v>0</v>
      </c>
      <c r="E8" s="210">
        <f>E10+E15</f>
        <v>0</v>
      </c>
      <c r="F8" s="210">
        <f>F10+F15</f>
        <v>0</v>
      </c>
      <c r="G8" s="210">
        <f>SUM(H8:K8)</f>
        <v>53802.899999999994</v>
      </c>
      <c r="H8" s="210">
        <f>H10+H15+H46</f>
        <v>0</v>
      </c>
      <c r="I8" s="210">
        <f>I10+I15+I46</f>
        <v>17894.2</v>
      </c>
      <c r="J8" s="210">
        <f t="shared" ref="J8:K8" si="0">J10+J15+J46</f>
        <v>17973.3</v>
      </c>
      <c r="K8" s="210">
        <f t="shared" si="0"/>
        <v>17935.399999999998</v>
      </c>
    </row>
    <row r="9" spans="1:11" ht="25.5" customHeight="1">
      <c r="A9" s="28"/>
      <c r="B9" s="126" t="s">
        <v>174</v>
      </c>
      <c r="C9" s="208"/>
      <c r="D9" s="211"/>
      <c r="E9" s="211"/>
      <c r="F9" s="211"/>
      <c r="G9" s="210"/>
      <c r="H9" s="211"/>
      <c r="I9" s="211"/>
      <c r="J9" s="212"/>
      <c r="K9" s="212"/>
    </row>
    <row r="10" spans="1:11" s="8" customFormat="1" ht="44.25" customHeight="1">
      <c r="A10" s="132" t="s">
        <v>175</v>
      </c>
      <c r="B10" s="123" t="s">
        <v>178</v>
      </c>
      <c r="C10" s="209">
        <v>1010</v>
      </c>
      <c r="D10" s="210"/>
      <c r="E10" s="210"/>
      <c r="F10" s="210"/>
      <c r="G10" s="210">
        <f>SUM(H10:K10)</f>
        <v>32428.799999999999</v>
      </c>
      <c r="H10" s="210"/>
      <c r="I10" s="210">
        <f>I12+I13+I14</f>
        <v>10810.300000000001</v>
      </c>
      <c r="J10" s="210">
        <f t="shared" ref="J10:K10" si="1">J12+J13+J14</f>
        <v>10810.4</v>
      </c>
      <c r="K10" s="210">
        <f t="shared" si="1"/>
        <v>10808.099999999999</v>
      </c>
    </row>
    <row r="11" spans="1:11" s="8" customFormat="1" ht="32.25" customHeight="1">
      <c r="A11" s="91" t="s">
        <v>259</v>
      </c>
      <c r="B11" s="120" t="s">
        <v>204</v>
      </c>
      <c r="C11" s="208">
        <v>1011</v>
      </c>
      <c r="D11" s="211"/>
      <c r="E11" s="211"/>
      <c r="F11" s="211"/>
      <c r="G11" s="211">
        <f>I11+J11+K11</f>
        <v>4383.8999999999996</v>
      </c>
      <c r="H11" s="211"/>
      <c r="I11" s="211">
        <v>1461.3</v>
      </c>
      <c r="J11" s="211">
        <v>1461.3</v>
      </c>
      <c r="K11" s="211">
        <v>1461.3</v>
      </c>
    </row>
    <row r="12" spans="1:11" s="8" customFormat="1" ht="24" customHeight="1">
      <c r="A12" s="132"/>
      <c r="B12" s="120" t="s">
        <v>220</v>
      </c>
      <c r="C12" s="208"/>
      <c r="D12" s="211"/>
      <c r="E12" s="211"/>
      <c r="F12" s="211"/>
      <c r="G12" s="211">
        <f>SUM(H12:K12)</f>
        <v>4383.8999999999996</v>
      </c>
      <c r="H12" s="211"/>
      <c r="I12" s="211">
        <v>1461.3</v>
      </c>
      <c r="J12" s="211">
        <v>1461.3</v>
      </c>
      <c r="K12" s="211">
        <v>1461.3</v>
      </c>
    </row>
    <row r="13" spans="1:11" ht="24" customHeight="1">
      <c r="A13" s="91" t="s">
        <v>260</v>
      </c>
      <c r="B13" s="120" t="s">
        <v>1</v>
      </c>
      <c r="C13" s="216">
        <v>1012</v>
      </c>
      <c r="D13" s="211"/>
      <c r="E13" s="211"/>
      <c r="F13" s="211"/>
      <c r="G13" s="211">
        <f>SUM(H13:K13)</f>
        <v>23010.7</v>
      </c>
      <c r="H13" s="211"/>
      <c r="I13" s="211">
        <v>7670.8</v>
      </c>
      <c r="J13" s="212">
        <v>7670.9</v>
      </c>
      <c r="K13" s="212">
        <v>7669</v>
      </c>
    </row>
    <row r="14" spans="1:11" ht="24" customHeight="1">
      <c r="A14" s="91" t="s">
        <v>261</v>
      </c>
      <c r="B14" s="120" t="s">
        <v>2</v>
      </c>
      <c r="C14" s="216">
        <v>1013</v>
      </c>
      <c r="D14" s="215"/>
      <c r="E14" s="211"/>
      <c r="F14" s="211"/>
      <c r="G14" s="211">
        <f>SUM(H14:K14)</f>
        <v>5034.2</v>
      </c>
      <c r="H14" s="211"/>
      <c r="I14" s="211">
        <v>1678.2</v>
      </c>
      <c r="J14" s="212">
        <v>1678.2</v>
      </c>
      <c r="K14" s="212">
        <v>1677.8</v>
      </c>
    </row>
    <row r="15" spans="1:11" s="8" customFormat="1" ht="24" customHeight="1">
      <c r="A15" s="132" t="s">
        <v>176</v>
      </c>
      <c r="B15" s="174" t="s">
        <v>180</v>
      </c>
      <c r="C15" s="209">
        <v>1020</v>
      </c>
      <c r="D15" s="210"/>
      <c r="E15" s="210"/>
      <c r="F15" s="210"/>
      <c r="G15" s="210">
        <f>SUM(H15:K15)</f>
        <v>3409.5999999999995</v>
      </c>
      <c r="H15" s="210">
        <f t="shared" ref="H15" si="2">H16+H23+H24+H25</f>
        <v>0</v>
      </c>
      <c r="I15" s="210">
        <f>I16+I23+I24+I25</f>
        <v>1094.5</v>
      </c>
      <c r="J15" s="210">
        <f t="shared" ref="J15:K15" si="3">J16+J23+J24+J25</f>
        <v>1177.1999999999998</v>
      </c>
      <c r="K15" s="210">
        <f t="shared" si="3"/>
        <v>1137.8999999999999</v>
      </c>
    </row>
    <row r="16" spans="1:11" s="8" customFormat="1" ht="24" customHeight="1">
      <c r="A16" s="91" t="s">
        <v>262</v>
      </c>
      <c r="B16" s="120" t="s">
        <v>204</v>
      </c>
      <c r="C16" s="208">
        <v>1021</v>
      </c>
      <c r="D16" s="215"/>
      <c r="E16" s="297">
        <f>E17+E18+E19+E20+E21+E22</f>
        <v>0</v>
      </c>
      <c r="F16" s="297">
        <f>F17+F18+F19+F20+F21+F22</f>
        <v>0</v>
      </c>
      <c r="G16" s="297">
        <f>H16+I16+J16+K16</f>
        <v>172.6</v>
      </c>
      <c r="H16" s="297">
        <f>H17+H18+H19+H20+H21+H22</f>
        <v>0</v>
      </c>
      <c r="I16" s="297">
        <f t="shared" ref="I16:K16" si="4">I17+I18+I19+I20+I21+I22</f>
        <v>56</v>
      </c>
      <c r="J16" s="297">
        <f t="shared" si="4"/>
        <v>58.3</v>
      </c>
      <c r="K16" s="297">
        <f t="shared" si="4"/>
        <v>58.3</v>
      </c>
    </row>
    <row r="17" spans="1:11" s="8" customFormat="1" ht="42.75" customHeight="1">
      <c r="A17" s="132"/>
      <c r="B17" s="121" t="s">
        <v>270</v>
      </c>
      <c r="C17" s="209"/>
      <c r="D17" s="215"/>
      <c r="E17" s="215"/>
      <c r="F17" s="211"/>
      <c r="G17" s="297">
        <f>H17+I17+J17+K17</f>
        <v>144</v>
      </c>
      <c r="H17" s="297"/>
      <c r="I17" s="297">
        <v>48</v>
      </c>
      <c r="J17" s="297">
        <v>48</v>
      </c>
      <c r="K17" s="297">
        <v>48</v>
      </c>
    </row>
    <row r="18" spans="1:11" s="8" customFormat="1" ht="24" customHeight="1">
      <c r="A18" s="132"/>
      <c r="B18" s="29" t="s">
        <v>271</v>
      </c>
      <c r="C18" s="209"/>
      <c r="D18" s="215"/>
      <c r="E18" s="215"/>
      <c r="F18" s="211"/>
      <c r="G18" s="297">
        <f t="shared" ref="G18:G21" si="5">H18+I18+J18+K18</f>
        <v>0</v>
      </c>
      <c r="H18" s="297"/>
      <c r="I18" s="297"/>
      <c r="J18" s="297"/>
      <c r="K18" s="297"/>
    </row>
    <row r="19" spans="1:11" s="8" customFormat="1" ht="24" customHeight="1">
      <c r="A19" s="132"/>
      <c r="B19" s="29" t="s">
        <v>272</v>
      </c>
      <c r="C19" s="208"/>
      <c r="D19" s="215"/>
      <c r="E19" s="215"/>
      <c r="F19" s="211"/>
      <c r="G19" s="297">
        <f>H19+I19+J19+K19</f>
        <v>19.600000000000001</v>
      </c>
      <c r="H19" s="297"/>
      <c r="I19" s="297">
        <v>5</v>
      </c>
      <c r="J19" s="297">
        <v>7.3</v>
      </c>
      <c r="K19" s="297">
        <v>7.3</v>
      </c>
    </row>
    <row r="20" spans="1:11" s="8" customFormat="1" ht="24" customHeight="1">
      <c r="A20" s="132"/>
      <c r="B20" s="29" t="s">
        <v>273</v>
      </c>
      <c r="C20" s="208"/>
      <c r="D20" s="215"/>
      <c r="E20" s="215"/>
      <c r="F20" s="211"/>
      <c r="G20" s="297">
        <f t="shared" si="5"/>
        <v>0</v>
      </c>
      <c r="H20" s="297"/>
      <c r="I20" s="297"/>
      <c r="J20" s="297"/>
      <c r="K20" s="297"/>
    </row>
    <row r="21" spans="1:11" s="8" customFormat="1" ht="24" customHeight="1">
      <c r="A21" s="132"/>
      <c r="B21" s="29" t="s">
        <v>340</v>
      </c>
      <c r="C21" s="208"/>
      <c r="D21" s="215"/>
      <c r="E21" s="215"/>
      <c r="F21" s="211"/>
      <c r="G21" s="297">
        <f t="shared" si="5"/>
        <v>0</v>
      </c>
      <c r="H21" s="297"/>
      <c r="I21" s="297"/>
      <c r="J21" s="297"/>
      <c r="K21" s="297"/>
    </row>
    <row r="22" spans="1:11" s="8" customFormat="1" ht="24" customHeight="1">
      <c r="A22" s="132"/>
      <c r="B22" s="29" t="s">
        <v>274</v>
      </c>
      <c r="C22" s="208"/>
      <c r="D22" s="215"/>
      <c r="E22" s="215"/>
      <c r="F22" s="215"/>
      <c r="G22" s="297">
        <f t="shared" ref="G22:G29" si="6">H22+I22+J22+K22</f>
        <v>9</v>
      </c>
      <c r="H22" s="297"/>
      <c r="I22" s="297">
        <v>3</v>
      </c>
      <c r="J22" s="297">
        <v>3</v>
      </c>
      <c r="K22" s="297">
        <v>3</v>
      </c>
    </row>
    <row r="23" spans="1:11" s="8" customFormat="1" ht="24" customHeight="1">
      <c r="A23" s="91" t="s">
        <v>263</v>
      </c>
      <c r="B23" s="120" t="s">
        <v>1</v>
      </c>
      <c r="C23" s="216">
        <v>1022</v>
      </c>
      <c r="D23" s="215"/>
      <c r="E23" s="215"/>
      <c r="F23" s="211"/>
      <c r="G23" s="297">
        <f t="shared" si="6"/>
        <v>2085</v>
      </c>
      <c r="H23" s="297"/>
      <c r="I23" s="297">
        <v>685</v>
      </c>
      <c r="J23" s="297">
        <v>700</v>
      </c>
      <c r="K23" s="297">
        <v>700</v>
      </c>
    </row>
    <row r="24" spans="1:11" s="8" customFormat="1" ht="24" customHeight="1">
      <c r="A24" s="91" t="s">
        <v>264</v>
      </c>
      <c r="B24" s="120" t="s">
        <v>2</v>
      </c>
      <c r="C24" s="216">
        <v>1023</v>
      </c>
      <c r="D24" s="215"/>
      <c r="E24" s="215"/>
      <c r="F24" s="211"/>
      <c r="G24" s="297">
        <f t="shared" si="6"/>
        <v>499.70000000000005</v>
      </c>
      <c r="H24" s="297"/>
      <c r="I24" s="297">
        <v>149.9</v>
      </c>
      <c r="J24" s="297">
        <v>174.9</v>
      </c>
      <c r="K24" s="297">
        <v>174.9</v>
      </c>
    </row>
    <row r="25" spans="1:11" s="8" customFormat="1" ht="45.75" customHeight="1">
      <c r="A25" s="91" t="s">
        <v>265</v>
      </c>
      <c r="B25" s="121" t="s">
        <v>359</v>
      </c>
      <c r="C25" s="208">
        <v>1025</v>
      </c>
      <c r="D25" s="215"/>
      <c r="E25" s="297">
        <f>E26+E27+E28+E29+E30+E31+E32+E33+E34+E35+E36+E37+E38+E39+E40+E41+E42+E43+E44+E45</f>
        <v>0</v>
      </c>
      <c r="F25" s="297">
        <f>F26+F27+F28+F29+F30+F31+F32+F33+F34+F35+F36+F37+F38+F39+F40+F41+F42+F43+F44+F45</f>
        <v>0</v>
      </c>
      <c r="G25" s="297">
        <f t="shared" si="6"/>
        <v>652.29999999999995</v>
      </c>
      <c r="H25" s="297">
        <f>H26+H27+H28+H29+H30+H31+H32+H33+H34+H35+H36+H37+H38+H39+H40+H41+H42</f>
        <v>0</v>
      </c>
      <c r="I25" s="297">
        <f t="shared" ref="I25:K25" si="7">I26+I27+I28+I29+I30+I31+I32+I33+I34+I35+I36+I37+I38+I39+I40+I41+I42</f>
        <v>203.6</v>
      </c>
      <c r="J25" s="297">
        <f t="shared" si="7"/>
        <v>244</v>
      </c>
      <c r="K25" s="297">
        <f t="shared" si="7"/>
        <v>204.7</v>
      </c>
    </row>
    <row r="26" spans="1:11" s="8" customFormat="1" ht="40.5" customHeight="1">
      <c r="A26" s="132"/>
      <c r="B26" s="121" t="s">
        <v>275</v>
      </c>
      <c r="C26" s="208"/>
      <c r="D26" s="215"/>
      <c r="E26" s="215"/>
      <c r="F26" s="211"/>
      <c r="G26" s="297">
        <f t="shared" si="6"/>
        <v>22.799999999999997</v>
      </c>
      <c r="H26" s="297"/>
      <c r="I26" s="297">
        <v>7.6</v>
      </c>
      <c r="J26" s="297">
        <v>7.6</v>
      </c>
      <c r="K26" s="297">
        <v>7.6</v>
      </c>
    </row>
    <row r="27" spans="1:11" s="8" customFormat="1" ht="42.75" customHeight="1">
      <c r="A27" s="132"/>
      <c r="B27" s="29" t="s">
        <v>276</v>
      </c>
      <c r="C27" s="208"/>
      <c r="D27" s="215"/>
      <c r="E27" s="215"/>
      <c r="F27" s="211"/>
      <c r="G27" s="297">
        <f t="shared" si="6"/>
        <v>5.0999999999999996</v>
      </c>
      <c r="H27" s="297"/>
      <c r="I27" s="297">
        <v>1.7</v>
      </c>
      <c r="J27" s="297">
        <v>1.7</v>
      </c>
      <c r="K27" s="297">
        <v>1.7</v>
      </c>
    </row>
    <row r="28" spans="1:11" s="8" customFormat="1" ht="24" customHeight="1">
      <c r="A28" s="132"/>
      <c r="B28" s="121" t="s">
        <v>277</v>
      </c>
      <c r="C28" s="208"/>
      <c r="D28" s="215"/>
      <c r="E28" s="215"/>
      <c r="F28" s="211"/>
      <c r="G28" s="297">
        <f t="shared" si="6"/>
        <v>36</v>
      </c>
      <c r="H28" s="297"/>
      <c r="I28" s="297">
        <v>12</v>
      </c>
      <c r="J28" s="297">
        <v>12</v>
      </c>
      <c r="K28" s="297">
        <v>12</v>
      </c>
    </row>
    <row r="29" spans="1:11" s="8" customFormat="1" ht="24" customHeight="1">
      <c r="A29" s="132"/>
      <c r="B29" s="29" t="s">
        <v>278</v>
      </c>
      <c r="C29" s="216"/>
      <c r="D29" s="215"/>
      <c r="E29" s="215"/>
      <c r="F29" s="211"/>
      <c r="G29" s="211">
        <f t="shared" si="6"/>
        <v>25.799999999999997</v>
      </c>
      <c r="H29" s="212"/>
      <c r="I29" s="212">
        <v>8.6</v>
      </c>
      <c r="J29" s="212">
        <v>8.6</v>
      </c>
      <c r="K29" s="212">
        <v>8.6</v>
      </c>
    </row>
    <row r="30" spans="1:11" s="8" customFormat="1" ht="24" customHeight="1">
      <c r="A30" s="132"/>
      <c r="B30" s="29" t="s">
        <v>279</v>
      </c>
      <c r="C30" s="216"/>
      <c r="D30" s="215"/>
      <c r="E30" s="215"/>
      <c r="F30" s="211"/>
      <c r="G30" s="211">
        <f t="shared" ref="G30:G42" si="8">H30+I30+J30+K30</f>
        <v>7.6</v>
      </c>
      <c r="H30" s="212"/>
      <c r="I30" s="212">
        <v>2.6</v>
      </c>
      <c r="J30" s="212">
        <v>2.5</v>
      </c>
      <c r="K30" s="212">
        <v>2.5</v>
      </c>
    </row>
    <row r="31" spans="1:11" s="8" customFormat="1" ht="24" customHeight="1">
      <c r="A31" s="132"/>
      <c r="B31" s="29" t="s">
        <v>280</v>
      </c>
      <c r="C31" s="216"/>
      <c r="D31" s="215"/>
      <c r="E31" s="215"/>
      <c r="F31" s="211"/>
      <c r="G31" s="211">
        <f t="shared" si="8"/>
        <v>350</v>
      </c>
      <c r="H31" s="212"/>
      <c r="I31" s="212">
        <v>100</v>
      </c>
      <c r="J31" s="212">
        <v>150</v>
      </c>
      <c r="K31" s="212">
        <v>100</v>
      </c>
    </row>
    <row r="32" spans="1:11" s="8" customFormat="1" ht="24" customHeight="1">
      <c r="A32" s="132"/>
      <c r="B32" s="29" t="s">
        <v>281</v>
      </c>
      <c r="C32" s="216"/>
      <c r="D32" s="215"/>
      <c r="E32" s="215"/>
      <c r="F32" s="211"/>
      <c r="G32" s="211">
        <f t="shared" si="8"/>
        <v>30</v>
      </c>
      <c r="H32" s="212"/>
      <c r="I32" s="212">
        <v>10</v>
      </c>
      <c r="J32" s="212">
        <v>10</v>
      </c>
      <c r="K32" s="212">
        <v>10</v>
      </c>
    </row>
    <row r="33" spans="1:11" s="8" customFormat="1" ht="46.5" customHeight="1">
      <c r="A33" s="132"/>
      <c r="B33" s="29" t="s">
        <v>282</v>
      </c>
      <c r="C33" s="216"/>
      <c r="D33" s="215"/>
      <c r="E33" s="215"/>
      <c r="F33" s="211"/>
      <c r="G33" s="211">
        <f t="shared" si="8"/>
        <v>75</v>
      </c>
      <c r="H33" s="212"/>
      <c r="I33" s="212">
        <v>25</v>
      </c>
      <c r="J33" s="212">
        <v>25</v>
      </c>
      <c r="K33" s="212">
        <v>25</v>
      </c>
    </row>
    <row r="34" spans="1:11" s="8" customFormat="1" ht="24" customHeight="1">
      <c r="A34" s="132"/>
      <c r="B34" s="29" t="s">
        <v>283</v>
      </c>
      <c r="C34" s="216"/>
      <c r="D34" s="215"/>
      <c r="E34" s="215"/>
      <c r="F34" s="211"/>
      <c r="G34" s="211">
        <f t="shared" si="8"/>
        <v>5.0999999999999996</v>
      </c>
      <c r="H34" s="212"/>
      <c r="I34" s="212">
        <v>1.7</v>
      </c>
      <c r="J34" s="212">
        <v>1.7</v>
      </c>
      <c r="K34" s="212">
        <v>1.7</v>
      </c>
    </row>
    <row r="35" spans="1:11" s="8" customFormat="1" ht="24" customHeight="1">
      <c r="A35" s="132"/>
      <c r="B35" s="29" t="s">
        <v>335</v>
      </c>
      <c r="C35" s="216"/>
      <c r="D35" s="215"/>
      <c r="E35" s="215"/>
      <c r="F35" s="211"/>
      <c r="G35" s="211">
        <f t="shared" si="8"/>
        <v>1.2</v>
      </c>
      <c r="H35" s="212"/>
      <c r="I35" s="212"/>
      <c r="J35" s="212"/>
      <c r="K35" s="212">
        <v>1.2</v>
      </c>
    </row>
    <row r="36" spans="1:11" s="8" customFormat="1" ht="24" customHeight="1">
      <c r="A36" s="132"/>
      <c r="B36" s="29" t="s">
        <v>284</v>
      </c>
      <c r="C36" s="216"/>
      <c r="D36" s="215"/>
      <c r="E36" s="215"/>
      <c r="F36" s="211"/>
      <c r="G36" s="211">
        <f t="shared" si="8"/>
        <v>60</v>
      </c>
      <c r="H36" s="212"/>
      <c r="I36" s="212">
        <v>20</v>
      </c>
      <c r="J36" s="212">
        <v>20</v>
      </c>
      <c r="K36" s="212">
        <v>20</v>
      </c>
    </row>
    <row r="37" spans="1:11" s="8" customFormat="1" ht="24" customHeight="1">
      <c r="A37" s="132"/>
      <c r="B37" s="29" t="s">
        <v>285</v>
      </c>
      <c r="C37" s="216"/>
      <c r="D37" s="215"/>
      <c r="E37" s="215"/>
      <c r="F37" s="211"/>
      <c r="G37" s="211">
        <f t="shared" si="8"/>
        <v>3</v>
      </c>
      <c r="H37" s="212"/>
      <c r="I37" s="212">
        <v>1</v>
      </c>
      <c r="J37" s="212">
        <v>1</v>
      </c>
      <c r="K37" s="212">
        <v>1</v>
      </c>
    </row>
    <row r="38" spans="1:11" s="8" customFormat="1" ht="24" customHeight="1">
      <c r="A38" s="132"/>
      <c r="B38" s="29" t="s">
        <v>286</v>
      </c>
      <c r="C38" s="216"/>
      <c r="D38" s="215"/>
      <c r="E38" s="215"/>
      <c r="F38" s="211"/>
      <c r="G38" s="211">
        <f t="shared" si="8"/>
        <v>11.7</v>
      </c>
      <c r="H38" s="212"/>
      <c r="I38" s="212">
        <v>3.9</v>
      </c>
      <c r="J38" s="212">
        <v>3.9</v>
      </c>
      <c r="K38" s="212">
        <v>3.9</v>
      </c>
    </row>
    <row r="39" spans="1:11" s="8" customFormat="1" ht="24" customHeight="1">
      <c r="A39" s="132"/>
      <c r="B39" s="122" t="s">
        <v>287</v>
      </c>
      <c r="C39" s="173"/>
      <c r="D39" s="215"/>
      <c r="E39" s="215"/>
      <c r="F39" s="211"/>
      <c r="G39" s="211">
        <f t="shared" si="8"/>
        <v>6.8</v>
      </c>
      <c r="H39" s="212"/>
      <c r="I39" s="212">
        <v>3.4</v>
      </c>
      <c r="J39" s="212"/>
      <c r="K39" s="212">
        <v>3.4</v>
      </c>
    </row>
    <row r="40" spans="1:11" s="8" customFormat="1" ht="24" customHeight="1">
      <c r="A40" s="132"/>
      <c r="B40" s="29" t="s">
        <v>288</v>
      </c>
      <c r="C40" s="216"/>
      <c r="D40" s="215"/>
      <c r="E40" s="215"/>
      <c r="F40" s="211"/>
      <c r="G40" s="211">
        <f t="shared" si="8"/>
        <v>3.4</v>
      </c>
      <c r="H40" s="212"/>
      <c r="I40" s="212">
        <v>1.7</v>
      </c>
      <c r="J40" s="212"/>
      <c r="K40" s="212">
        <v>1.7</v>
      </c>
    </row>
    <row r="41" spans="1:11" s="8" customFormat="1" ht="24" customHeight="1">
      <c r="A41" s="132"/>
      <c r="B41" s="29" t="s">
        <v>289</v>
      </c>
      <c r="C41" s="216"/>
      <c r="D41" s="215"/>
      <c r="E41" s="215"/>
      <c r="F41" s="211"/>
      <c r="G41" s="211">
        <f t="shared" si="8"/>
        <v>2.6</v>
      </c>
      <c r="H41" s="212"/>
      <c r="I41" s="212">
        <v>1.3</v>
      </c>
      <c r="J41" s="212"/>
      <c r="K41" s="212">
        <v>1.3</v>
      </c>
    </row>
    <row r="42" spans="1:11" s="8" customFormat="1" ht="24" customHeight="1">
      <c r="A42" s="132"/>
      <c r="B42" s="29" t="s">
        <v>290</v>
      </c>
      <c r="C42" s="216"/>
      <c r="D42" s="215"/>
      <c r="E42" s="215"/>
      <c r="F42" s="211"/>
      <c r="G42" s="211">
        <f t="shared" si="8"/>
        <v>6.2</v>
      </c>
      <c r="H42" s="212"/>
      <c r="I42" s="212">
        <v>3.1</v>
      </c>
      <c r="J42" s="212"/>
      <c r="K42" s="212">
        <v>3.1</v>
      </c>
    </row>
    <row r="43" spans="1:11" s="8" customFormat="1" ht="3" hidden="1" customHeight="1">
      <c r="A43" s="132"/>
      <c r="B43" s="180" t="s">
        <v>291</v>
      </c>
      <c r="C43" s="216"/>
      <c r="D43" s="211"/>
      <c r="E43" s="211"/>
      <c r="F43" s="211"/>
      <c r="G43" s="211"/>
      <c r="H43" s="212"/>
      <c r="I43" s="212"/>
      <c r="J43" s="212"/>
      <c r="K43" s="212"/>
    </row>
    <row r="44" spans="1:11" s="8" customFormat="1" ht="40.5" hidden="1" customHeight="1">
      <c r="A44" s="132"/>
      <c r="B44" s="180" t="s">
        <v>292</v>
      </c>
      <c r="C44" s="217"/>
      <c r="D44" s="215"/>
      <c r="E44" s="215"/>
      <c r="F44" s="215"/>
      <c r="G44" s="211"/>
      <c r="H44" s="298"/>
      <c r="I44" s="298"/>
      <c r="J44" s="298"/>
      <c r="K44" s="298"/>
    </row>
    <row r="45" spans="1:11" s="8" customFormat="1" ht="25.5" hidden="1" customHeight="1">
      <c r="A45" s="132"/>
      <c r="B45" s="29" t="s">
        <v>293</v>
      </c>
      <c r="C45" s="217"/>
      <c r="D45" s="215"/>
      <c r="E45" s="215"/>
      <c r="F45" s="215"/>
      <c r="G45" s="211"/>
      <c r="H45" s="298"/>
      <c r="I45" s="298"/>
      <c r="J45" s="298"/>
      <c r="K45" s="298"/>
    </row>
    <row r="46" spans="1:11" s="8" customFormat="1" ht="42" customHeight="1">
      <c r="A46" s="132" t="s">
        <v>179</v>
      </c>
      <c r="B46" s="148" t="s">
        <v>29</v>
      </c>
      <c r="C46" s="213">
        <v>1030</v>
      </c>
      <c r="D46" s="211"/>
      <c r="E46" s="214">
        <f t="shared" ref="E46:F46" si="9">E47+E50</f>
        <v>0</v>
      </c>
      <c r="F46" s="214">
        <f t="shared" si="9"/>
        <v>0</v>
      </c>
      <c r="G46" s="214">
        <f>K46+J46+I46+H46</f>
        <v>17964.5</v>
      </c>
      <c r="H46" s="214">
        <f>H47+H50</f>
        <v>0</v>
      </c>
      <c r="I46" s="214">
        <f>I47+I50+I48+I49</f>
        <v>5989.4</v>
      </c>
      <c r="J46" s="214">
        <f>J47+J50+J48+J49</f>
        <v>5985.7</v>
      </c>
      <c r="K46" s="214">
        <f>K47+K50+K48+K49</f>
        <v>5989.4</v>
      </c>
    </row>
    <row r="47" spans="1:11" s="8" customFormat="1" ht="30.75" hidden="1" customHeight="1">
      <c r="A47" s="132" t="s">
        <v>266</v>
      </c>
      <c r="B47" s="123" t="s">
        <v>247</v>
      </c>
      <c r="C47" s="216"/>
      <c r="D47" s="211"/>
      <c r="E47" s="214">
        <f t="shared" ref="E47:F47" si="10">E48+E49</f>
        <v>0</v>
      </c>
      <c r="F47" s="214">
        <f t="shared" si="10"/>
        <v>0</v>
      </c>
      <c r="G47" s="214">
        <f>K47+J47+I47+H47</f>
        <v>0</v>
      </c>
      <c r="H47" s="214">
        <f>H48+H49</f>
        <v>0</v>
      </c>
      <c r="I47" s="214"/>
      <c r="J47" s="214"/>
      <c r="K47" s="214"/>
    </row>
    <row r="48" spans="1:11" s="8" customFormat="1" ht="24" customHeight="1">
      <c r="A48" s="91" t="s">
        <v>266</v>
      </c>
      <c r="B48" s="121" t="s">
        <v>229</v>
      </c>
      <c r="C48" s="216">
        <v>1032</v>
      </c>
      <c r="D48" s="211"/>
      <c r="E48" s="211"/>
      <c r="F48" s="211"/>
      <c r="G48" s="211">
        <f t="shared" ref="G48:G49" si="11">SUM(H48:K48)</f>
        <v>14130</v>
      </c>
      <c r="H48" s="299"/>
      <c r="I48" s="299">
        <v>4710</v>
      </c>
      <c r="J48" s="299">
        <v>4710</v>
      </c>
      <c r="K48" s="299">
        <v>4710</v>
      </c>
    </row>
    <row r="49" spans="1:12" s="8" customFormat="1" ht="24" customHeight="1">
      <c r="A49" s="91" t="s">
        <v>268</v>
      </c>
      <c r="B49" s="121" t="s">
        <v>249</v>
      </c>
      <c r="C49" s="225">
        <v>1033</v>
      </c>
      <c r="D49" s="211"/>
      <c r="E49" s="211"/>
      <c r="F49" s="211"/>
      <c r="G49" s="300">
        <f t="shared" si="11"/>
        <v>3091.5</v>
      </c>
      <c r="H49" s="301"/>
      <c r="I49" s="301">
        <v>1030.5</v>
      </c>
      <c r="J49" s="301">
        <v>1030.5</v>
      </c>
      <c r="K49" s="301">
        <v>1030.5</v>
      </c>
    </row>
    <row r="50" spans="1:12" s="8" customFormat="1" ht="24" customHeight="1">
      <c r="A50" s="91" t="s">
        <v>267</v>
      </c>
      <c r="B50" s="120" t="s">
        <v>360</v>
      </c>
      <c r="C50" s="216">
        <v>1035</v>
      </c>
      <c r="D50" s="220"/>
      <c r="E50" s="302">
        <f>E52+E53</f>
        <v>0</v>
      </c>
      <c r="F50" s="302">
        <f t="shared" ref="F50:H50" si="12">F52+F53</f>
        <v>0</v>
      </c>
      <c r="G50" s="300">
        <f>SUM(H50:K50)</f>
        <v>743</v>
      </c>
      <c r="H50" s="302">
        <f t="shared" si="12"/>
        <v>0</v>
      </c>
      <c r="I50" s="302">
        <f>I52+I53+I51</f>
        <v>248.9</v>
      </c>
      <c r="J50" s="302">
        <f>J52+J53+J51</f>
        <v>245.20000000000002</v>
      </c>
      <c r="K50" s="302">
        <f>K52+K53+K51</f>
        <v>248.9</v>
      </c>
    </row>
    <row r="51" spans="1:12" s="8" customFormat="1" ht="24" customHeight="1">
      <c r="A51" s="91"/>
      <c r="B51" s="29" t="s">
        <v>294</v>
      </c>
      <c r="C51" s="227"/>
      <c r="D51" s="220"/>
      <c r="E51" s="302"/>
      <c r="F51" s="302"/>
      <c r="G51" s="211">
        <v>468.90000000000003</v>
      </c>
      <c r="H51" s="299"/>
      <c r="I51" s="299">
        <v>156.30000000000001</v>
      </c>
      <c r="J51" s="299">
        <v>156.30000000000001</v>
      </c>
      <c r="K51" s="299">
        <v>156.30000000000001</v>
      </c>
      <c r="L51" s="228"/>
    </row>
    <row r="52" spans="1:12" s="8" customFormat="1" ht="24" customHeight="1">
      <c r="A52" s="132"/>
      <c r="B52" s="29" t="s">
        <v>295</v>
      </c>
      <c r="C52" s="221"/>
      <c r="D52" s="210"/>
      <c r="E52" s="211"/>
      <c r="F52" s="211"/>
      <c r="G52" s="211">
        <f t="shared" ref="G52" si="13">SUM(H52:K52)</f>
        <v>140.69999999999999</v>
      </c>
      <c r="H52" s="212"/>
      <c r="I52" s="212">
        <v>46.9</v>
      </c>
      <c r="J52" s="212">
        <v>46.9</v>
      </c>
      <c r="K52" s="212">
        <v>46.9</v>
      </c>
    </row>
    <row r="53" spans="1:12" s="8" customFormat="1" ht="24" customHeight="1">
      <c r="A53" s="132"/>
      <c r="B53" s="29" t="s">
        <v>296</v>
      </c>
      <c r="C53" s="217"/>
      <c r="D53" s="211"/>
      <c r="E53" s="211"/>
      <c r="F53" s="211"/>
      <c r="G53" s="211">
        <f>SUM(H53:K53)</f>
        <v>133.4</v>
      </c>
      <c r="H53" s="212"/>
      <c r="I53" s="212">
        <v>45.7</v>
      </c>
      <c r="J53" s="212">
        <v>42</v>
      </c>
      <c r="K53" s="212">
        <v>45.7</v>
      </c>
    </row>
    <row r="54" spans="1:12" ht="60" customHeight="1">
      <c r="A54" s="93" t="s">
        <v>182</v>
      </c>
      <c r="B54" s="206" t="s">
        <v>298</v>
      </c>
      <c r="C54" s="209"/>
      <c r="D54" s="210">
        <f>D56+D59+D69</f>
        <v>0</v>
      </c>
      <c r="E54" s="210">
        <f>E56+E59+E69</f>
        <v>6621.5</v>
      </c>
      <c r="F54" s="210">
        <f>F56+F59+F69</f>
        <v>6906.6</v>
      </c>
      <c r="G54" s="210">
        <f>SUM(H54:K54)</f>
        <v>8092.759</v>
      </c>
      <c r="H54" s="210">
        <f>H56+H59+H69</f>
        <v>3507.8</v>
      </c>
      <c r="I54" s="210">
        <f>I56+I59+I69</f>
        <v>1356.1</v>
      </c>
      <c r="J54" s="210">
        <f>J56+J59+J69</f>
        <v>707.05900000000008</v>
      </c>
      <c r="K54" s="210">
        <f>K56+K59+K69</f>
        <v>2521.7999999999997</v>
      </c>
    </row>
    <row r="55" spans="1:12" ht="27" customHeight="1">
      <c r="A55" s="28"/>
      <c r="B55" s="127" t="s">
        <v>174</v>
      </c>
      <c r="C55" s="208"/>
      <c r="D55" s="211"/>
      <c r="E55" s="211"/>
      <c r="F55" s="211"/>
      <c r="G55" s="210"/>
      <c r="H55" s="211"/>
      <c r="I55" s="211"/>
      <c r="J55" s="212"/>
      <c r="K55" s="212"/>
    </row>
    <row r="56" spans="1:12" s="8" customFormat="1" ht="45" customHeight="1">
      <c r="A56" s="132" t="s">
        <v>183</v>
      </c>
      <c r="B56" s="123" t="s">
        <v>178</v>
      </c>
      <c r="C56" s="209">
        <v>1010</v>
      </c>
      <c r="D56" s="210"/>
      <c r="E56" s="210">
        <f>E57</f>
        <v>41.7</v>
      </c>
      <c r="F56" s="210">
        <f>F57</f>
        <v>41.7</v>
      </c>
      <c r="G56" s="210">
        <f>SUM(H56:K56)</f>
        <v>1435.1</v>
      </c>
      <c r="H56" s="210">
        <v>1045.0999999999999</v>
      </c>
      <c r="I56" s="210">
        <v>348.3</v>
      </c>
      <c r="J56" s="214"/>
      <c r="K56" s="214">
        <v>41.7</v>
      </c>
    </row>
    <row r="57" spans="1:12" ht="24" customHeight="1">
      <c r="A57" s="91" t="s">
        <v>297</v>
      </c>
      <c r="B57" s="120" t="s">
        <v>204</v>
      </c>
      <c r="C57" s="208">
        <v>1011</v>
      </c>
      <c r="D57" s="211"/>
      <c r="E57" s="211">
        <v>41.7</v>
      </c>
      <c r="F57" s="211">
        <v>41.7</v>
      </c>
      <c r="G57" s="211">
        <f>SUM(H57:K57)</f>
        <v>1435.1</v>
      </c>
      <c r="H57" s="211">
        <v>1045.0999999999999</v>
      </c>
      <c r="I57" s="211">
        <v>348.3</v>
      </c>
      <c r="J57" s="212"/>
      <c r="K57" s="212">
        <v>41.7</v>
      </c>
    </row>
    <row r="58" spans="1:12" ht="24" customHeight="1">
      <c r="A58" s="91"/>
      <c r="B58" s="120" t="s">
        <v>220</v>
      </c>
      <c r="C58" s="208"/>
      <c r="D58" s="211"/>
      <c r="E58" s="211">
        <v>41.7</v>
      </c>
      <c r="F58" s="211">
        <v>41.7</v>
      </c>
      <c r="G58" s="211">
        <f>SUM(H58:K58)</f>
        <v>1435.1</v>
      </c>
      <c r="H58" s="211">
        <v>1045.0999999999999</v>
      </c>
      <c r="I58" s="211">
        <v>348.3</v>
      </c>
      <c r="J58" s="212"/>
      <c r="K58" s="212">
        <v>41.7</v>
      </c>
    </row>
    <row r="59" spans="1:12" s="8" customFormat="1" ht="24" customHeight="1">
      <c r="A59" s="132" t="s">
        <v>184</v>
      </c>
      <c r="B59" s="174" t="s">
        <v>180</v>
      </c>
      <c r="C59" s="209">
        <v>1020</v>
      </c>
      <c r="D59" s="210"/>
      <c r="E59" s="210">
        <f>E60</f>
        <v>6310.8</v>
      </c>
      <c r="F59" s="210">
        <f>F60</f>
        <v>6595.9000000000005</v>
      </c>
      <c r="G59" s="210">
        <f>SUM(H59:K59)</f>
        <v>6657.6589999999997</v>
      </c>
      <c r="H59" s="210">
        <f>H61+H62+H63+H64+H65+H66</f>
        <v>2462.7000000000003</v>
      </c>
      <c r="I59" s="210">
        <f t="shared" ref="I59:K59" si="14">I61+I62+I63+I64+I65+I66</f>
        <v>1007.8</v>
      </c>
      <c r="J59" s="210">
        <f t="shared" si="14"/>
        <v>707.05900000000008</v>
      </c>
      <c r="K59" s="210">
        <f t="shared" si="14"/>
        <v>2480.1</v>
      </c>
    </row>
    <row r="60" spans="1:12" s="192" customFormat="1" ht="45.75" customHeight="1">
      <c r="A60" s="91"/>
      <c r="B60" s="121" t="s">
        <v>359</v>
      </c>
      <c r="C60" s="208">
        <v>1025</v>
      </c>
      <c r="D60" s="303"/>
      <c r="E60" s="303">
        <f>E61+E62+E63+E64+E65+E66+E67+E68</f>
        <v>6310.8</v>
      </c>
      <c r="F60" s="303">
        <f>F61+F62+F63+F64+F65+F66+F67+F68</f>
        <v>6595.9000000000005</v>
      </c>
      <c r="G60" s="303">
        <f>H60+I60+J60+K60</f>
        <v>6657.6589999999997</v>
      </c>
      <c r="H60" s="303">
        <f>H61+H62+H63+H64+H65+H66</f>
        <v>2462.7000000000003</v>
      </c>
      <c r="I60" s="303">
        <f t="shared" ref="I60:K60" si="15">I61+I62+I63+I64+I65+I66</f>
        <v>1007.8</v>
      </c>
      <c r="J60" s="303">
        <f t="shared" si="15"/>
        <v>707.05900000000008</v>
      </c>
      <c r="K60" s="303">
        <f t="shared" si="15"/>
        <v>2480.1</v>
      </c>
    </row>
    <row r="61" spans="1:12" ht="24" customHeight="1">
      <c r="A61" s="91"/>
      <c r="B61" s="121" t="s">
        <v>299</v>
      </c>
      <c r="C61" s="208"/>
      <c r="D61" s="211"/>
      <c r="E61" s="211">
        <v>677.9</v>
      </c>
      <c r="F61" s="211">
        <v>667.2</v>
      </c>
      <c r="G61" s="211">
        <f t="shared" ref="G61:G66" si="16">SUM(H61:K61)</f>
        <v>467.2</v>
      </c>
      <c r="H61" s="211"/>
      <c r="I61" s="211"/>
      <c r="J61" s="212"/>
      <c r="K61" s="212">
        <v>467.2</v>
      </c>
    </row>
    <row r="62" spans="1:12" ht="24" customHeight="1">
      <c r="A62" s="91"/>
      <c r="B62" s="120" t="s">
        <v>300</v>
      </c>
      <c r="C62" s="208"/>
      <c r="D62" s="211"/>
      <c r="E62" s="211">
        <v>222.8</v>
      </c>
      <c r="F62" s="211">
        <v>205.5</v>
      </c>
      <c r="G62" s="211">
        <f t="shared" si="16"/>
        <v>223.5</v>
      </c>
      <c r="H62" s="211">
        <v>45.9</v>
      </c>
      <c r="I62" s="211">
        <v>41.3</v>
      </c>
      <c r="J62" s="211">
        <v>39.299999999999997</v>
      </c>
      <c r="K62" s="211">
        <v>97</v>
      </c>
    </row>
    <row r="63" spans="1:12" ht="24" customHeight="1">
      <c r="A63" s="91"/>
      <c r="B63" s="120" t="s">
        <v>301</v>
      </c>
      <c r="C63" s="208"/>
      <c r="D63" s="211"/>
      <c r="E63" s="211">
        <v>2633</v>
      </c>
      <c r="F63" s="211">
        <v>2790.4</v>
      </c>
      <c r="G63" s="211">
        <f t="shared" si="16"/>
        <v>3576.9000000000005</v>
      </c>
      <c r="H63" s="211">
        <v>1848.3</v>
      </c>
      <c r="I63" s="211">
        <v>402.1</v>
      </c>
      <c r="J63" s="211">
        <v>158.80000000000001</v>
      </c>
      <c r="K63" s="211">
        <v>1167.7</v>
      </c>
    </row>
    <row r="64" spans="1:12" ht="24" customHeight="1">
      <c r="A64" s="91"/>
      <c r="B64" s="120" t="s">
        <v>222</v>
      </c>
      <c r="C64" s="208"/>
      <c r="D64" s="211"/>
      <c r="E64" s="211">
        <v>209.3</v>
      </c>
      <c r="F64" s="211">
        <v>209.3</v>
      </c>
      <c r="G64" s="211">
        <f t="shared" si="16"/>
        <v>233.39999999999998</v>
      </c>
      <c r="H64" s="211">
        <v>58.4</v>
      </c>
      <c r="I64" s="211">
        <v>56.8</v>
      </c>
      <c r="J64" s="211">
        <v>50.6</v>
      </c>
      <c r="K64" s="211">
        <v>67.599999999999994</v>
      </c>
    </row>
    <row r="65" spans="1:11" ht="24" customHeight="1">
      <c r="A65" s="91"/>
      <c r="B65" s="120" t="s">
        <v>223</v>
      </c>
      <c r="C65" s="208"/>
      <c r="D65" s="211"/>
      <c r="E65" s="211">
        <v>1588.1</v>
      </c>
      <c r="F65" s="211">
        <v>1743.8</v>
      </c>
      <c r="G65" s="211">
        <f t="shared" si="16"/>
        <v>2046.1590000000001</v>
      </c>
      <c r="H65" s="211">
        <v>485.7</v>
      </c>
      <c r="I65" s="211">
        <v>479.8</v>
      </c>
      <c r="J65" s="211">
        <v>430.15899999999999</v>
      </c>
      <c r="K65" s="211">
        <v>650.5</v>
      </c>
    </row>
    <row r="66" spans="1:11" ht="24" customHeight="1">
      <c r="A66" s="91"/>
      <c r="B66" s="120" t="s">
        <v>302</v>
      </c>
      <c r="C66" s="208"/>
      <c r="D66" s="211"/>
      <c r="E66" s="211">
        <v>119.5</v>
      </c>
      <c r="F66" s="211">
        <v>119.5</v>
      </c>
      <c r="G66" s="211">
        <f t="shared" si="16"/>
        <v>110.5</v>
      </c>
      <c r="H66" s="211">
        <v>24.4</v>
      </c>
      <c r="I66" s="211">
        <v>27.8</v>
      </c>
      <c r="J66" s="211">
        <v>28.2</v>
      </c>
      <c r="K66" s="211">
        <v>30.1</v>
      </c>
    </row>
    <row r="67" spans="1:11" ht="44.25" customHeight="1">
      <c r="A67" s="91"/>
      <c r="B67" s="29" t="s">
        <v>303</v>
      </c>
      <c r="C67" s="208"/>
      <c r="D67" s="211"/>
      <c r="E67" s="211">
        <v>360.2</v>
      </c>
      <c r="F67" s="211">
        <v>360.2</v>
      </c>
      <c r="G67" s="210"/>
      <c r="H67" s="211"/>
      <c r="I67" s="211"/>
      <c r="J67" s="211"/>
      <c r="K67" s="211"/>
    </row>
    <row r="68" spans="1:11" ht="42.75" customHeight="1">
      <c r="A68" s="91"/>
      <c r="B68" s="29" t="s">
        <v>339</v>
      </c>
      <c r="C68" s="208"/>
      <c r="D68" s="211"/>
      <c r="E68" s="211">
        <v>500</v>
      </c>
      <c r="F68" s="211">
        <v>500</v>
      </c>
      <c r="G68" s="210"/>
      <c r="H68" s="211"/>
      <c r="I68" s="211"/>
      <c r="J68" s="211"/>
      <c r="K68" s="211"/>
    </row>
    <row r="69" spans="1:11" ht="24" customHeight="1">
      <c r="A69" s="132" t="s">
        <v>185</v>
      </c>
      <c r="B69" s="123" t="s">
        <v>181</v>
      </c>
      <c r="C69" s="209">
        <v>1030</v>
      </c>
      <c r="D69" s="210"/>
      <c r="E69" s="210">
        <f>E70</f>
        <v>269</v>
      </c>
      <c r="F69" s="210">
        <f>F70</f>
        <v>269</v>
      </c>
      <c r="G69" s="210">
        <f t="shared" ref="G69:G127" si="17">SUM(H69:K69)</f>
        <v>0</v>
      </c>
      <c r="H69" s="210"/>
      <c r="I69" s="210"/>
      <c r="J69" s="214"/>
      <c r="K69" s="214"/>
    </row>
    <row r="70" spans="1:11" ht="24" customHeight="1">
      <c r="A70" s="91"/>
      <c r="B70" s="120" t="s">
        <v>294</v>
      </c>
      <c r="C70" s="208">
        <v>1035</v>
      </c>
      <c r="D70" s="211"/>
      <c r="E70" s="211">
        <v>269</v>
      </c>
      <c r="F70" s="211">
        <v>269</v>
      </c>
      <c r="G70" s="210">
        <f t="shared" si="17"/>
        <v>0</v>
      </c>
      <c r="H70" s="211"/>
      <c r="I70" s="211"/>
      <c r="J70" s="212"/>
      <c r="K70" s="212"/>
    </row>
    <row r="71" spans="1:11" ht="45.75" customHeight="1">
      <c r="A71" s="94" t="s">
        <v>197</v>
      </c>
      <c r="B71" s="203" t="s">
        <v>368</v>
      </c>
      <c r="C71" s="224"/>
      <c r="D71" s="219">
        <f>D73+D77+D104</f>
        <v>0</v>
      </c>
      <c r="E71" s="219">
        <f>E73+E78+E109</f>
        <v>64237.5</v>
      </c>
      <c r="F71" s="219">
        <f>F73+F78+F109</f>
        <v>63605.3</v>
      </c>
      <c r="G71" s="210">
        <f>SUM(H71:K71)</f>
        <v>17416</v>
      </c>
      <c r="H71" s="219">
        <f>H73+H78+H109</f>
        <v>17416</v>
      </c>
      <c r="I71" s="219">
        <f>I73+I77+I104</f>
        <v>0</v>
      </c>
      <c r="J71" s="219">
        <f>J73+J77+J104</f>
        <v>0</v>
      </c>
      <c r="K71" s="219">
        <f>K73+K77+K104</f>
        <v>0</v>
      </c>
    </row>
    <row r="72" spans="1:11" ht="24" customHeight="1">
      <c r="A72" s="91"/>
      <c r="B72" s="96" t="s">
        <v>174</v>
      </c>
      <c r="C72" s="209"/>
      <c r="D72" s="210"/>
      <c r="E72" s="210"/>
      <c r="F72" s="210"/>
      <c r="G72" s="210"/>
      <c r="H72" s="210"/>
      <c r="I72" s="210"/>
      <c r="J72" s="214"/>
      <c r="K72" s="214"/>
    </row>
    <row r="73" spans="1:11" s="8" customFormat="1" ht="41.25" customHeight="1">
      <c r="A73" s="132" t="s">
        <v>198</v>
      </c>
      <c r="B73" s="174" t="s">
        <v>245</v>
      </c>
      <c r="C73" s="209">
        <v>1010</v>
      </c>
      <c r="D73" s="210"/>
      <c r="E73" s="210">
        <f t="shared" ref="E73:F73" si="18">E74+E76+E77</f>
        <v>40093.700000000004</v>
      </c>
      <c r="F73" s="210">
        <f t="shared" si="18"/>
        <v>40247.300000000003</v>
      </c>
      <c r="G73" s="210">
        <f>SUM(H73:K73)</f>
        <v>10389</v>
      </c>
      <c r="H73" s="210">
        <f>H74+H76+H77</f>
        <v>10389</v>
      </c>
      <c r="I73" s="210"/>
      <c r="J73" s="214"/>
      <c r="K73" s="214"/>
    </row>
    <row r="74" spans="1:11" ht="24" customHeight="1">
      <c r="A74" s="91" t="s">
        <v>304</v>
      </c>
      <c r="B74" s="120" t="s">
        <v>204</v>
      </c>
      <c r="C74" s="216">
        <v>1011</v>
      </c>
      <c r="D74" s="211"/>
      <c r="E74" s="211">
        <f>E75</f>
        <v>5514.4</v>
      </c>
      <c r="F74" s="211">
        <f>F75</f>
        <v>5511.2</v>
      </c>
      <c r="G74" s="211">
        <f>SUM(H74:K74)</f>
        <v>1461.3</v>
      </c>
      <c r="H74" s="211">
        <v>1461.3</v>
      </c>
      <c r="I74" s="211"/>
      <c r="J74" s="212"/>
      <c r="K74" s="212"/>
    </row>
    <row r="75" spans="1:11" ht="24" customHeight="1">
      <c r="A75" s="91"/>
      <c r="B75" s="29" t="s">
        <v>220</v>
      </c>
      <c r="C75" s="225"/>
      <c r="D75" s="211"/>
      <c r="E75" s="211">
        <v>5514.4</v>
      </c>
      <c r="F75" s="211">
        <v>5511.2</v>
      </c>
      <c r="G75" s="211">
        <f>SUM(H75:K75)</f>
        <v>1461.3</v>
      </c>
      <c r="H75" s="211">
        <v>1461.3</v>
      </c>
      <c r="I75" s="211"/>
      <c r="J75" s="212"/>
      <c r="K75" s="212"/>
    </row>
    <row r="76" spans="1:11" ht="24" customHeight="1">
      <c r="A76" s="91" t="s">
        <v>305</v>
      </c>
      <c r="B76" s="120" t="s">
        <v>1</v>
      </c>
      <c r="C76" s="216">
        <v>1012</v>
      </c>
      <c r="D76" s="211"/>
      <c r="E76" s="211">
        <v>28425.4</v>
      </c>
      <c r="F76" s="211">
        <v>28553.8</v>
      </c>
      <c r="G76" s="211">
        <f>SUM(H76:K76)</f>
        <v>7325.1</v>
      </c>
      <c r="H76" s="211">
        <v>7325.1</v>
      </c>
      <c r="I76" s="211"/>
      <c r="J76" s="212"/>
      <c r="K76" s="212"/>
    </row>
    <row r="77" spans="1:11" s="8" customFormat="1" ht="24" customHeight="1">
      <c r="A77" s="91" t="s">
        <v>306</v>
      </c>
      <c r="B77" s="120" t="s">
        <v>2</v>
      </c>
      <c r="C77" s="216">
        <v>1013</v>
      </c>
      <c r="D77" s="211"/>
      <c r="E77" s="211">
        <v>6153.9</v>
      </c>
      <c r="F77" s="211">
        <v>6182.3</v>
      </c>
      <c r="G77" s="211">
        <f>SUM(H77:K77)</f>
        <v>1602.6</v>
      </c>
      <c r="H77" s="211">
        <v>1602.6</v>
      </c>
      <c r="I77" s="211"/>
      <c r="J77" s="211"/>
      <c r="K77" s="211"/>
    </row>
    <row r="78" spans="1:11" s="8" customFormat="1" ht="24" customHeight="1">
      <c r="A78" s="132" t="s">
        <v>199</v>
      </c>
      <c r="B78" s="174" t="s">
        <v>246</v>
      </c>
      <c r="C78" s="209">
        <v>1020</v>
      </c>
      <c r="D78" s="210"/>
      <c r="E78" s="304">
        <f>E79+E86+E87+E88</f>
        <v>4190.0999999999995</v>
      </c>
      <c r="F78" s="304">
        <f>F79+F86+F87+F88</f>
        <v>4167.2</v>
      </c>
      <c r="G78" s="304">
        <f>H78+I78+J78+K78</f>
        <v>1068.0999999999999</v>
      </c>
      <c r="H78" s="304">
        <f>H79+H86+H87+H88</f>
        <v>1068.0999999999999</v>
      </c>
      <c r="I78" s="210"/>
      <c r="J78" s="210"/>
      <c r="K78" s="210"/>
    </row>
    <row r="79" spans="1:11" ht="24" customHeight="1">
      <c r="A79" s="91" t="s">
        <v>307</v>
      </c>
      <c r="B79" s="120" t="s">
        <v>204</v>
      </c>
      <c r="C79" s="208">
        <v>1021</v>
      </c>
      <c r="D79" s="215"/>
      <c r="E79" s="297">
        <f>E80+E81+E82+E83+E84+E85</f>
        <v>288.00000000000006</v>
      </c>
      <c r="F79" s="297">
        <f>F80+F81+F82+F83+F84+F85</f>
        <v>282.09999999999997</v>
      </c>
      <c r="G79" s="297">
        <f>H79+I79+J79+K79</f>
        <v>75.5</v>
      </c>
      <c r="H79" s="297">
        <f>H80+H81+H82+H83+H84+H85</f>
        <v>75.5</v>
      </c>
      <c r="I79" s="215"/>
      <c r="J79" s="226"/>
      <c r="K79" s="226"/>
    </row>
    <row r="80" spans="1:11" ht="40.5" customHeight="1">
      <c r="A80" s="91"/>
      <c r="B80" s="121" t="s">
        <v>270</v>
      </c>
      <c r="C80" s="209"/>
      <c r="D80" s="215"/>
      <c r="E80" s="211">
        <v>196.4</v>
      </c>
      <c r="F80" s="211">
        <v>196.4</v>
      </c>
      <c r="G80" s="297">
        <f>H80+I80+J80+K80</f>
        <v>45.1</v>
      </c>
      <c r="H80" s="297">
        <v>45.1</v>
      </c>
      <c r="I80" s="211"/>
      <c r="J80" s="226"/>
      <c r="K80" s="226"/>
    </row>
    <row r="81" spans="1:11" ht="24" customHeight="1">
      <c r="A81" s="91"/>
      <c r="B81" s="29" t="s">
        <v>271</v>
      </c>
      <c r="C81" s="209"/>
      <c r="D81" s="215"/>
      <c r="E81" s="211">
        <v>5</v>
      </c>
      <c r="F81" s="211">
        <v>3</v>
      </c>
      <c r="G81" s="297">
        <f>H81+I81+J81+K81</f>
        <v>10</v>
      </c>
      <c r="H81" s="297">
        <v>10</v>
      </c>
      <c r="I81" s="211"/>
      <c r="J81" s="226"/>
      <c r="K81" s="226"/>
    </row>
    <row r="82" spans="1:11" ht="24" customHeight="1">
      <c r="A82" s="91"/>
      <c r="B82" s="29" t="s">
        <v>272</v>
      </c>
      <c r="C82" s="208"/>
      <c r="D82" s="215"/>
      <c r="E82" s="211">
        <v>25.9</v>
      </c>
      <c r="F82" s="211">
        <v>25.5</v>
      </c>
      <c r="G82" s="297">
        <f t="shared" ref="G82:G91" si="19">H82+I82+J82+K82</f>
        <v>7.3</v>
      </c>
      <c r="H82" s="297">
        <v>7.3</v>
      </c>
      <c r="I82" s="211"/>
      <c r="J82" s="226"/>
      <c r="K82" s="226"/>
    </row>
    <row r="83" spans="1:11" ht="24" customHeight="1">
      <c r="A83" s="91"/>
      <c r="B83" s="29" t="s">
        <v>273</v>
      </c>
      <c r="C83" s="208"/>
      <c r="D83" s="215"/>
      <c r="E83" s="211">
        <v>6.8</v>
      </c>
      <c r="F83" s="211">
        <v>3</v>
      </c>
      <c r="G83" s="297">
        <f t="shared" si="19"/>
        <v>7.3</v>
      </c>
      <c r="H83" s="297">
        <v>7.3</v>
      </c>
      <c r="I83" s="211"/>
      <c r="J83" s="226"/>
      <c r="K83" s="226"/>
    </row>
    <row r="84" spans="1:11" ht="42.75" customHeight="1">
      <c r="A84" s="91"/>
      <c r="B84" s="29" t="s">
        <v>340</v>
      </c>
      <c r="C84" s="208"/>
      <c r="D84" s="215"/>
      <c r="E84" s="211">
        <v>31.3</v>
      </c>
      <c r="F84" s="211">
        <v>28.3</v>
      </c>
      <c r="G84" s="297">
        <f>H84+I84+J84+K84</f>
        <v>4.3</v>
      </c>
      <c r="H84" s="297">
        <v>4.3</v>
      </c>
      <c r="I84" s="211"/>
      <c r="J84" s="226"/>
      <c r="K84" s="226"/>
    </row>
    <row r="85" spans="1:11" ht="24" customHeight="1">
      <c r="A85" s="91"/>
      <c r="B85" s="29" t="s">
        <v>274</v>
      </c>
      <c r="C85" s="208"/>
      <c r="D85" s="215"/>
      <c r="E85" s="211">
        <v>22.6</v>
      </c>
      <c r="F85" s="211">
        <v>25.9</v>
      </c>
      <c r="G85" s="297">
        <f t="shared" si="19"/>
        <v>1.5</v>
      </c>
      <c r="H85" s="297">
        <v>1.5</v>
      </c>
      <c r="I85" s="211"/>
      <c r="J85" s="226"/>
      <c r="K85" s="226"/>
    </row>
    <row r="86" spans="1:11" ht="24" customHeight="1">
      <c r="A86" s="91" t="s">
        <v>308</v>
      </c>
      <c r="B86" s="120" t="s">
        <v>1</v>
      </c>
      <c r="C86" s="216">
        <v>1022</v>
      </c>
      <c r="D86" s="211"/>
      <c r="E86" s="211">
        <v>2701.1</v>
      </c>
      <c r="F86" s="211">
        <v>2701.1</v>
      </c>
      <c r="G86" s="297">
        <f t="shared" si="19"/>
        <v>685</v>
      </c>
      <c r="H86" s="297">
        <v>685</v>
      </c>
      <c r="I86" s="215"/>
      <c r="J86" s="226"/>
      <c r="K86" s="226"/>
    </row>
    <row r="87" spans="1:11" ht="24" customHeight="1">
      <c r="A87" s="91" t="s">
        <v>348</v>
      </c>
      <c r="B87" s="120" t="s">
        <v>2</v>
      </c>
      <c r="C87" s="216">
        <v>1023</v>
      </c>
      <c r="D87" s="211"/>
      <c r="E87" s="211">
        <v>591.6</v>
      </c>
      <c r="F87" s="211">
        <v>591.6</v>
      </c>
      <c r="G87" s="297">
        <f t="shared" si="19"/>
        <v>149.9</v>
      </c>
      <c r="H87" s="297">
        <v>149.9</v>
      </c>
      <c r="I87" s="215"/>
      <c r="J87" s="226"/>
      <c r="K87" s="226"/>
    </row>
    <row r="88" spans="1:11" ht="24" customHeight="1">
      <c r="A88" s="91" t="s">
        <v>347</v>
      </c>
      <c r="B88" s="120" t="s">
        <v>248</v>
      </c>
      <c r="C88" s="216">
        <v>1025</v>
      </c>
      <c r="D88" s="211"/>
      <c r="E88" s="211">
        <f>E89+E90+E91+E92+E93+E94+E95+E96+E97+E98+E99+E100+E101+E102+E103+E104+E105+E106+E107+E108</f>
        <v>609.39999999999986</v>
      </c>
      <c r="F88" s="211">
        <f>F89+F90+F91+F92+F93+F94+F95+F96+F97+F98+F99+F100+F101+F102+F103+F104+F105+F106+F107+F108</f>
        <v>592.4</v>
      </c>
      <c r="G88" s="297">
        <f t="shared" si="19"/>
        <v>157.70000000000002</v>
      </c>
      <c r="H88" s="297">
        <f>H89+H90+H91+H92+H93+H94+H95+H96+H97+H98+H99+H100+H101+H102+H103+H104+H105</f>
        <v>157.70000000000002</v>
      </c>
      <c r="I88" s="215"/>
      <c r="J88" s="226"/>
      <c r="K88" s="226"/>
    </row>
    <row r="89" spans="1:11" ht="42.75" customHeight="1">
      <c r="A89" s="91"/>
      <c r="B89" s="121" t="s">
        <v>275</v>
      </c>
      <c r="C89" s="208"/>
      <c r="D89" s="211"/>
      <c r="E89" s="211">
        <v>42.4</v>
      </c>
      <c r="F89" s="211">
        <v>36</v>
      </c>
      <c r="G89" s="297">
        <f t="shared" si="19"/>
        <v>7.6</v>
      </c>
      <c r="H89" s="297">
        <v>7.6</v>
      </c>
      <c r="I89" s="211"/>
      <c r="J89" s="212"/>
      <c r="K89" s="212"/>
    </row>
    <row r="90" spans="1:11" ht="41.25" customHeight="1">
      <c r="A90" s="91"/>
      <c r="B90" s="29" t="s">
        <v>276</v>
      </c>
      <c r="C90" s="208"/>
      <c r="D90" s="211"/>
      <c r="E90" s="211">
        <v>6.4</v>
      </c>
      <c r="F90" s="211">
        <v>8</v>
      </c>
      <c r="G90" s="297">
        <f t="shared" si="19"/>
        <v>1.7</v>
      </c>
      <c r="H90" s="297">
        <v>1.7</v>
      </c>
      <c r="I90" s="211"/>
      <c r="J90" s="212"/>
      <c r="K90" s="212"/>
    </row>
    <row r="91" spans="1:11" ht="24" customHeight="1">
      <c r="A91" s="91"/>
      <c r="B91" s="121" t="s">
        <v>277</v>
      </c>
      <c r="C91" s="208"/>
      <c r="D91" s="211"/>
      <c r="E91" s="211">
        <v>45.2</v>
      </c>
      <c r="F91" s="211">
        <v>43.6</v>
      </c>
      <c r="G91" s="297">
        <f t="shared" si="19"/>
        <v>12</v>
      </c>
      <c r="H91" s="297">
        <v>12</v>
      </c>
      <c r="I91" s="211"/>
      <c r="J91" s="212"/>
      <c r="K91" s="212"/>
    </row>
    <row r="92" spans="1:11" ht="24" customHeight="1">
      <c r="A92" s="91"/>
      <c r="B92" s="29" t="s">
        <v>278</v>
      </c>
      <c r="C92" s="216"/>
      <c r="D92" s="211"/>
      <c r="E92" s="211">
        <v>32.5</v>
      </c>
      <c r="F92" s="211">
        <v>28.3</v>
      </c>
      <c r="G92" s="211">
        <f>H92+I92+J92+K92</f>
        <v>8.6</v>
      </c>
      <c r="H92" s="212">
        <v>8.6</v>
      </c>
      <c r="I92" s="211"/>
      <c r="J92" s="212"/>
      <c r="K92" s="212"/>
    </row>
    <row r="93" spans="1:11" ht="24" customHeight="1">
      <c r="A93" s="91"/>
      <c r="B93" s="29" t="s">
        <v>279</v>
      </c>
      <c r="C93" s="216"/>
      <c r="D93" s="211"/>
      <c r="E93" s="211">
        <v>7</v>
      </c>
      <c r="F93" s="211">
        <v>10.9</v>
      </c>
      <c r="G93" s="211">
        <f t="shared" ref="G93:G105" si="20">H93+I93+J93+K93</f>
        <v>1.9</v>
      </c>
      <c r="H93" s="212">
        <v>1.9</v>
      </c>
      <c r="I93" s="211"/>
      <c r="J93" s="212"/>
      <c r="K93" s="212"/>
    </row>
    <row r="94" spans="1:11" ht="24" customHeight="1">
      <c r="A94" s="91"/>
      <c r="B94" s="29" t="s">
        <v>280</v>
      </c>
      <c r="C94" s="216"/>
      <c r="D94" s="211"/>
      <c r="E94" s="211">
        <v>127.1</v>
      </c>
      <c r="F94" s="211">
        <v>226.2</v>
      </c>
      <c r="G94" s="211">
        <f t="shared" si="20"/>
        <v>33.700000000000003</v>
      </c>
      <c r="H94" s="212">
        <v>33.700000000000003</v>
      </c>
      <c r="I94" s="211"/>
      <c r="J94" s="212"/>
      <c r="K94" s="212"/>
    </row>
    <row r="95" spans="1:11" ht="24" customHeight="1">
      <c r="A95" s="91"/>
      <c r="B95" s="29" t="s">
        <v>281</v>
      </c>
      <c r="C95" s="216"/>
      <c r="D95" s="211"/>
      <c r="E95" s="211">
        <v>59.1</v>
      </c>
      <c r="F95" s="211">
        <v>11.4</v>
      </c>
      <c r="G95" s="211">
        <f t="shared" si="20"/>
        <v>17</v>
      </c>
      <c r="H95" s="212">
        <v>17</v>
      </c>
      <c r="I95" s="211"/>
      <c r="J95" s="212"/>
      <c r="K95" s="212"/>
    </row>
    <row r="96" spans="1:11" ht="41.25" customHeight="1">
      <c r="A96" s="91"/>
      <c r="B96" s="29" t="s">
        <v>282</v>
      </c>
      <c r="C96" s="216"/>
      <c r="D96" s="211"/>
      <c r="E96" s="211">
        <v>134</v>
      </c>
      <c r="F96" s="211">
        <v>66.3</v>
      </c>
      <c r="G96" s="211">
        <f t="shared" si="20"/>
        <v>35.299999999999997</v>
      </c>
      <c r="H96" s="212">
        <v>35.299999999999997</v>
      </c>
      <c r="I96" s="211"/>
      <c r="J96" s="212"/>
      <c r="K96" s="212"/>
    </row>
    <row r="97" spans="1:11" ht="24" customHeight="1">
      <c r="A97" s="91"/>
      <c r="B97" s="29" t="s">
        <v>283</v>
      </c>
      <c r="C97" s="216"/>
      <c r="D97" s="211"/>
      <c r="E97" s="211">
        <v>6.4</v>
      </c>
      <c r="F97" s="211">
        <v>6.4</v>
      </c>
      <c r="G97" s="211">
        <f t="shared" si="20"/>
        <v>1.7</v>
      </c>
      <c r="H97" s="212">
        <v>1.7</v>
      </c>
      <c r="I97" s="211"/>
      <c r="J97" s="212"/>
      <c r="K97" s="212"/>
    </row>
    <row r="98" spans="1:11" ht="24" customHeight="1">
      <c r="A98" s="91"/>
      <c r="B98" s="29" t="s">
        <v>335</v>
      </c>
      <c r="C98" s="216"/>
      <c r="D98" s="211"/>
      <c r="E98" s="211">
        <v>4.5</v>
      </c>
      <c r="F98" s="211">
        <v>1.5</v>
      </c>
      <c r="G98" s="211">
        <f t="shared" si="20"/>
        <v>1.2</v>
      </c>
      <c r="H98" s="212">
        <v>1.2</v>
      </c>
      <c r="I98" s="211"/>
      <c r="J98" s="212"/>
      <c r="K98" s="212"/>
    </row>
    <row r="99" spans="1:11" ht="24" customHeight="1">
      <c r="A99" s="91"/>
      <c r="B99" s="29" t="s">
        <v>284</v>
      </c>
      <c r="C99" s="216"/>
      <c r="D99" s="211"/>
      <c r="E99" s="211">
        <v>84.3</v>
      </c>
      <c r="F99" s="211">
        <v>79.3</v>
      </c>
      <c r="G99" s="211">
        <f t="shared" si="20"/>
        <v>22.6</v>
      </c>
      <c r="H99" s="212">
        <v>22.6</v>
      </c>
      <c r="I99" s="211"/>
      <c r="J99" s="212"/>
      <c r="K99" s="212"/>
    </row>
    <row r="100" spans="1:11" ht="24" customHeight="1">
      <c r="A100" s="91"/>
      <c r="B100" s="29" t="s">
        <v>285</v>
      </c>
      <c r="C100" s="216"/>
      <c r="D100" s="211"/>
      <c r="E100" s="211">
        <v>3.8</v>
      </c>
      <c r="F100" s="211">
        <v>19</v>
      </c>
      <c r="G100" s="211">
        <f t="shared" si="20"/>
        <v>1</v>
      </c>
      <c r="H100" s="212">
        <v>1</v>
      </c>
      <c r="I100" s="211"/>
      <c r="J100" s="212"/>
      <c r="K100" s="212"/>
    </row>
    <row r="101" spans="1:11" ht="24" customHeight="1">
      <c r="A101" s="91"/>
      <c r="B101" s="29" t="s">
        <v>286</v>
      </c>
      <c r="C101" s="216"/>
      <c r="D101" s="211"/>
      <c r="E101" s="211">
        <v>14.6</v>
      </c>
      <c r="F101" s="211">
        <v>14.6</v>
      </c>
      <c r="G101" s="211">
        <f t="shared" si="20"/>
        <v>3.9</v>
      </c>
      <c r="H101" s="212">
        <v>3.9</v>
      </c>
      <c r="I101" s="211"/>
      <c r="J101" s="212"/>
      <c r="K101" s="212"/>
    </row>
    <row r="102" spans="1:11" ht="24" customHeight="1">
      <c r="A102" s="91"/>
      <c r="B102" s="122" t="s">
        <v>287</v>
      </c>
      <c r="C102" s="173"/>
      <c r="D102" s="211"/>
      <c r="E102" s="211">
        <v>12.9</v>
      </c>
      <c r="F102" s="211">
        <v>12.9</v>
      </c>
      <c r="G102" s="211">
        <f t="shared" si="20"/>
        <v>3.4</v>
      </c>
      <c r="H102" s="212">
        <v>3.4</v>
      </c>
      <c r="I102" s="211"/>
      <c r="J102" s="212"/>
      <c r="K102" s="212"/>
    </row>
    <row r="103" spans="1:11" ht="24" customHeight="1">
      <c r="A103" s="91"/>
      <c r="B103" s="29" t="s">
        <v>288</v>
      </c>
      <c r="C103" s="216"/>
      <c r="D103" s="211"/>
      <c r="E103" s="211">
        <v>6.6</v>
      </c>
      <c r="F103" s="211">
        <v>4.9000000000000004</v>
      </c>
      <c r="G103" s="211">
        <f t="shared" si="20"/>
        <v>1.7</v>
      </c>
      <c r="H103" s="212">
        <v>1.7</v>
      </c>
      <c r="I103" s="211"/>
      <c r="J103" s="212"/>
      <c r="K103" s="212"/>
    </row>
    <row r="104" spans="1:11" ht="24" customHeight="1">
      <c r="A104" s="91"/>
      <c r="B104" s="29" t="s">
        <v>289</v>
      </c>
      <c r="C104" s="216"/>
      <c r="D104" s="211"/>
      <c r="E104" s="211">
        <v>4.8</v>
      </c>
      <c r="F104" s="211">
        <v>5.4</v>
      </c>
      <c r="G104" s="211">
        <f t="shared" si="20"/>
        <v>1.3</v>
      </c>
      <c r="H104" s="212">
        <v>1.3</v>
      </c>
      <c r="I104" s="210"/>
      <c r="J104" s="210"/>
      <c r="K104" s="210"/>
    </row>
    <row r="105" spans="1:11" ht="24" customHeight="1">
      <c r="A105" s="91"/>
      <c r="B105" s="29" t="s">
        <v>290</v>
      </c>
      <c r="C105" s="216"/>
      <c r="D105" s="211"/>
      <c r="E105" s="211">
        <v>11.5</v>
      </c>
      <c r="F105" s="211">
        <v>11.5</v>
      </c>
      <c r="G105" s="211">
        <f t="shared" si="20"/>
        <v>3.1</v>
      </c>
      <c r="H105" s="212">
        <v>3.1</v>
      </c>
      <c r="I105" s="211"/>
      <c r="J105" s="212"/>
      <c r="K105" s="212"/>
    </row>
    <row r="106" spans="1:11" ht="24" customHeight="1">
      <c r="A106" s="91"/>
      <c r="B106" s="180" t="s">
        <v>291</v>
      </c>
      <c r="C106" s="216"/>
      <c r="D106" s="211"/>
      <c r="E106" s="211">
        <v>4.0999999999999996</v>
      </c>
      <c r="F106" s="211">
        <v>4.0999999999999996</v>
      </c>
      <c r="G106" s="211"/>
      <c r="H106" s="212"/>
      <c r="I106" s="211"/>
      <c r="J106" s="212"/>
      <c r="K106" s="212"/>
    </row>
    <row r="107" spans="1:11" ht="41.25" customHeight="1">
      <c r="A107" s="91"/>
      <c r="B107" s="180" t="s">
        <v>292</v>
      </c>
      <c r="C107" s="217"/>
      <c r="D107" s="211"/>
      <c r="E107" s="211">
        <v>1.3</v>
      </c>
      <c r="F107" s="211">
        <v>1.2</v>
      </c>
      <c r="G107" s="211"/>
      <c r="H107" s="298"/>
      <c r="I107" s="211"/>
      <c r="J107" s="212"/>
      <c r="K107" s="212"/>
    </row>
    <row r="108" spans="1:11" ht="24.75" customHeight="1">
      <c r="A108" s="91"/>
      <c r="B108" s="29" t="s">
        <v>293</v>
      </c>
      <c r="C108" s="217"/>
      <c r="D108" s="211"/>
      <c r="E108" s="211">
        <v>0.9</v>
      </c>
      <c r="F108" s="211">
        <v>0.9</v>
      </c>
      <c r="G108" s="211"/>
      <c r="H108" s="298"/>
      <c r="I108" s="211"/>
      <c r="J108" s="212"/>
      <c r="K108" s="212"/>
    </row>
    <row r="109" spans="1:11" ht="41.25" customHeight="1">
      <c r="A109" s="132" t="s">
        <v>343</v>
      </c>
      <c r="B109" s="148" t="s">
        <v>29</v>
      </c>
      <c r="C109" s="213">
        <v>1030</v>
      </c>
      <c r="D109" s="211"/>
      <c r="E109" s="214">
        <f>E110+E113+E111+E112</f>
        <v>19953.699999999997</v>
      </c>
      <c r="F109" s="214">
        <f t="shared" ref="F109:K109" si="21">F110+F113+F111+F112</f>
        <v>19190.8</v>
      </c>
      <c r="G109" s="214">
        <f t="shared" si="21"/>
        <v>5958.9</v>
      </c>
      <c r="H109" s="214">
        <f t="shared" si="21"/>
        <v>5958.9</v>
      </c>
      <c r="I109" s="214">
        <f t="shared" si="21"/>
        <v>0</v>
      </c>
      <c r="J109" s="214">
        <f t="shared" si="21"/>
        <v>0</v>
      </c>
      <c r="K109" s="214">
        <f t="shared" si="21"/>
        <v>0</v>
      </c>
    </row>
    <row r="110" spans="1:11" ht="21.75" hidden="1" customHeight="1">
      <c r="A110" s="132" t="s">
        <v>304</v>
      </c>
      <c r="B110" s="123" t="s">
        <v>247</v>
      </c>
      <c r="C110" s="216"/>
      <c r="D110" s="215"/>
      <c r="E110" s="214"/>
      <c r="F110" s="214"/>
      <c r="G110" s="214"/>
      <c r="H110" s="214"/>
      <c r="I110" s="215"/>
      <c r="J110" s="226"/>
      <c r="K110" s="226"/>
    </row>
    <row r="111" spans="1:11" ht="24" customHeight="1">
      <c r="A111" s="91" t="s">
        <v>344</v>
      </c>
      <c r="B111" s="121" t="s">
        <v>229</v>
      </c>
      <c r="C111" s="216">
        <v>1032</v>
      </c>
      <c r="D111" s="211"/>
      <c r="E111" s="211">
        <v>15589.6</v>
      </c>
      <c r="F111" s="211">
        <v>14903.3</v>
      </c>
      <c r="G111" s="211">
        <f t="shared" ref="G111:G116" si="22">SUM(H111:K111)</f>
        <v>4685</v>
      </c>
      <c r="H111" s="299">
        <v>4685</v>
      </c>
      <c r="I111" s="211"/>
      <c r="J111" s="212"/>
      <c r="K111" s="212"/>
    </row>
    <row r="112" spans="1:11" ht="24" customHeight="1">
      <c r="A112" s="91" t="s">
        <v>345</v>
      </c>
      <c r="B112" s="121" t="s">
        <v>249</v>
      </c>
      <c r="C112" s="225">
        <v>1033</v>
      </c>
      <c r="D112" s="211"/>
      <c r="E112" s="211">
        <v>3414.1</v>
      </c>
      <c r="F112" s="211">
        <v>3351.8</v>
      </c>
      <c r="G112" s="300">
        <f>SUM(H112:K112)</f>
        <v>1025</v>
      </c>
      <c r="H112" s="301">
        <v>1025</v>
      </c>
      <c r="I112" s="211"/>
      <c r="J112" s="212"/>
      <c r="K112" s="212"/>
    </row>
    <row r="113" spans="1:11" ht="24" customHeight="1">
      <c r="A113" s="285" t="s">
        <v>346</v>
      </c>
      <c r="B113" s="120" t="s">
        <v>269</v>
      </c>
      <c r="C113" s="216">
        <v>1035</v>
      </c>
      <c r="D113" s="220"/>
      <c r="E113" s="302">
        <f>E114+E115+E116</f>
        <v>950</v>
      </c>
      <c r="F113" s="302">
        <f>F114+F115+F116</f>
        <v>935.69999999999993</v>
      </c>
      <c r="G113" s="211">
        <f>H113+I113+J113+K113</f>
        <v>248.9</v>
      </c>
      <c r="H113" s="299">
        <f>H114+H115+H116</f>
        <v>248.9</v>
      </c>
      <c r="I113" s="220"/>
      <c r="J113" s="220"/>
      <c r="K113" s="220"/>
    </row>
    <row r="114" spans="1:11" ht="24" customHeight="1">
      <c r="A114" s="285"/>
      <c r="B114" s="29" t="s">
        <v>295</v>
      </c>
      <c r="C114" s="221"/>
      <c r="D114" s="210"/>
      <c r="E114" s="211">
        <v>182.1</v>
      </c>
      <c r="F114" s="211">
        <v>190.2</v>
      </c>
      <c r="G114" s="305">
        <f t="shared" si="22"/>
        <v>46.9</v>
      </c>
      <c r="H114" s="306">
        <v>46.9</v>
      </c>
      <c r="I114" s="210"/>
      <c r="J114" s="214"/>
      <c r="K114" s="214"/>
    </row>
    <row r="115" spans="1:11" ht="24" customHeight="1">
      <c r="A115" s="285"/>
      <c r="B115" s="29" t="s">
        <v>296</v>
      </c>
      <c r="C115" s="221"/>
      <c r="D115" s="210"/>
      <c r="E115" s="211">
        <v>178</v>
      </c>
      <c r="F115" s="211">
        <v>155.6</v>
      </c>
      <c r="G115" s="305">
        <f t="shared" si="22"/>
        <v>45.7</v>
      </c>
      <c r="H115" s="306">
        <v>45.7</v>
      </c>
      <c r="I115" s="210"/>
      <c r="J115" s="214"/>
      <c r="K115" s="214"/>
    </row>
    <row r="116" spans="1:11" ht="24" customHeight="1">
      <c r="A116" s="285"/>
      <c r="B116" s="29" t="s">
        <v>294</v>
      </c>
      <c r="C116" s="221"/>
      <c r="D116" s="210"/>
      <c r="E116" s="211">
        <v>589.9</v>
      </c>
      <c r="F116" s="211">
        <v>589.9</v>
      </c>
      <c r="G116" s="305">
        <f t="shared" si="22"/>
        <v>156.30000000000001</v>
      </c>
      <c r="H116" s="306">
        <v>156.30000000000001</v>
      </c>
      <c r="I116" s="210"/>
      <c r="J116" s="214"/>
      <c r="K116" s="214"/>
    </row>
    <row r="117" spans="1:11" ht="41.25" customHeight="1">
      <c r="A117" s="94" t="s">
        <v>200</v>
      </c>
      <c r="B117" s="203" t="s">
        <v>309</v>
      </c>
      <c r="C117" s="213"/>
      <c r="D117" s="210">
        <f>D119+D120+D127</f>
        <v>0</v>
      </c>
      <c r="E117" s="210">
        <f>E119+E120+E127</f>
        <v>164.3</v>
      </c>
      <c r="F117" s="210">
        <f>F119+F120+F127</f>
        <v>164.60000000000002</v>
      </c>
      <c r="G117" s="210">
        <f t="shared" si="17"/>
        <v>170.10000000000002</v>
      </c>
      <c r="H117" s="210">
        <f>H119+H120+H127</f>
        <v>45.6</v>
      </c>
      <c r="I117" s="210">
        <f>I119+I120+I127</f>
        <v>39.200000000000003</v>
      </c>
      <c r="J117" s="210">
        <f>J119+J120+J127</f>
        <v>39.200000000000003</v>
      </c>
      <c r="K117" s="210">
        <f>K119+K120+K127</f>
        <v>46.100000000000009</v>
      </c>
    </row>
    <row r="118" spans="1:11" ht="23.25" customHeight="1">
      <c r="A118" s="285"/>
      <c r="B118" s="96" t="s">
        <v>174</v>
      </c>
      <c r="C118" s="209"/>
      <c r="D118" s="210"/>
      <c r="E118" s="210"/>
      <c r="F118" s="210"/>
      <c r="G118" s="210"/>
      <c r="H118" s="210"/>
      <c r="I118" s="210"/>
      <c r="J118" s="214"/>
      <c r="K118" s="214"/>
    </row>
    <row r="119" spans="1:11" ht="44.25" customHeight="1">
      <c r="A119" s="285" t="s">
        <v>251</v>
      </c>
      <c r="B119" s="156" t="s">
        <v>178</v>
      </c>
      <c r="C119" s="208">
        <v>1010</v>
      </c>
      <c r="D119" s="211"/>
      <c r="E119" s="211"/>
      <c r="F119" s="211"/>
      <c r="G119" s="210">
        <f t="shared" si="17"/>
        <v>0</v>
      </c>
      <c r="H119" s="211"/>
      <c r="I119" s="211"/>
      <c r="J119" s="212"/>
      <c r="K119" s="212"/>
    </row>
    <row r="120" spans="1:11" ht="24" customHeight="1">
      <c r="A120" s="285" t="s">
        <v>252</v>
      </c>
      <c r="B120" s="156" t="s">
        <v>180</v>
      </c>
      <c r="C120" s="208">
        <v>1020</v>
      </c>
      <c r="D120" s="211"/>
      <c r="E120" s="210">
        <f>E122+E123+E124+E125</f>
        <v>164.3</v>
      </c>
      <c r="F120" s="210">
        <f>F122+F123+F124+F125+F126</f>
        <v>164.60000000000002</v>
      </c>
      <c r="G120" s="210">
        <f t="shared" si="17"/>
        <v>170.10000000000002</v>
      </c>
      <c r="H120" s="210">
        <f>H122+H123+H124+H125</f>
        <v>45.6</v>
      </c>
      <c r="I120" s="210">
        <f t="shared" ref="I120:K120" si="23">I122+I123+I124+I125</f>
        <v>39.200000000000003</v>
      </c>
      <c r="J120" s="210">
        <f t="shared" si="23"/>
        <v>39.200000000000003</v>
      </c>
      <c r="K120" s="210">
        <f t="shared" si="23"/>
        <v>46.100000000000009</v>
      </c>
    </row>
    <row r="121" spans="1:11" ht="24" customHeight="1">
      <c r="A121" s="285" t="s">
        <v>310</v>
      </c>
      <c r="B121" s="135" t="s">
        <v>244</v>
      </c>
      <c r="C121" s="209">
        <v>1025</v>
      </c>
      <c r="D121" s="211"/>
      <c r="E121" s="210">
        <f>E122+E123+E124+E125+E126</f>
        <v>164.3</v>
      </c>
      <c r="F121" s="210">
        <f>F122+F123+F124+F125+F126</f>
        <v>164.60000000000002</v>
      </c>
      <c r="G121" s="214">
        <f>H121+I121+J121+K121</f>
        <v>170.10000000000002</v>
      </c>
      <c r="H121" s="210">
        <f>H122+H123+H124+H125</f>
        <v>45.6</v>
      </c>
      <c r="I121" s="210">
        <f t="shared" ref="I121:K121" si="24">I122+I123+I124+I125</f>
        <v>39.200000000000003</v>
      </c>
      <c r="J121" s="210">
        <f t="shared" si="24"/>
        <v>39.200000000000003</v>
      </c>
      <c r="K121" s="210">
        <f t="shared" si="24"/>
        <v>46.100000000000009</v>
      </c>
    </row>
    <row r="122" spans="1:11" ht="24" customHeight="1">
      <c r="A122" s="285"/>
      <c r="B122" s="120" t="s">
        <v>221</v>
      </c>
      <c r="C122" s="208"/>
      <c r="D122" s="211"/>
      <c r="E122" s="211">
        <v>10.5</v>
      </c>
      <c r="F122" s="211">
        <v>10.5</v>
      </c>
      <c r="G122" s="212">
        <f>H122+I122+J122+K122</f>
        <v>10.5</v>
      </c>
      <c r="H122" s="212">
        <v>4.8</v>
      </c>
      <c r="I122" s="212">
        <v>0.5</v>
      </c>
      <c r="J122" s="212">
        <v>0.5</v>
      </c>
      <c r="K122" s="212">
        <v>4.7</v>
      </c>
    </row>
    <row r="123" spans="1:11" ht="24" customHeight="1">
      <c r="A123" s="285"/>
      <c r="B123" s="120" t="s">
        <v>222</v>
      </c>
      <c r="C123" s="208"/>
      <c r="D123" s="211"/>
      <c r="E123" s="211">
        <v>2.9</v>
      </c>
      <c r="F123" s="211">
        <v>2.9</v>
      </c>
      <c r="G123" s="212">
        <f t="shared" ref="G123:G124" si="25">H123+I123+J123+K123</f>
        <v>2.9</v>
      </c>
      <c r="H123" s="212">
        <v>0.6</v>
      </c>
      <c r="I123" s="212">
        <v>0.6</v>
      </c>
      <c r="J123" s="212">
        <v>0.6</v>
      </c>
      <c r="K123" s="212">
        <v>1.1000000000000001</v>
      </c>
    </row>
    <row r="124" spans="1:11" ht="24" customHeight="1">
      <c r="A124" s="285"/>
      <c r="B124" s="120" t="s">
        <v>223</v>
      </c>
      <c r="C124" s="208"/>
      <c r="D124" s="211"/>
      <c r="E124" s="211">
        <v>150.4</v>
      </c>
      <c r="F124" s="211">
        <v>150.4</v>
      </c>
      <c r="G124" s="212">
        <f t="shared" si="25"/>
        <v>156.19999999999999</v>
      </c>
      <c r="H124" s="212">
        <v>40.1</v>
      </c>
      <c r="I124" s="212">
        <v>38</v>
      </c>
      <c r="J124" s="212">
        <v>38</v>
      </c>
      <c r="K124" s="212">
        <v>40.1</v>
      </c>
    </row>
    <row r="125" spans="1:11" ht="24" customHeight="1">
      <c r="A125" s="285"/>
      <c r="B125" s="120" t="s">
        <v>224</v>
      </c>
      <c r="C125" s="208"/>
      <c r="D125" s="211"/>
      <c r="E125" s="211">
        <v>0.5</v>
      </c>
      <c r="F125" s="211">
        <v>0.5</v>
      </c>
      <c r="G125" s="212">
        <f>H125+I125+J125+K125</f>
        <v>0.5</v>
      </c>
      <c r="H125" s="212">
        <v>0.1</v>
      </c>
      <c r="I125" s="212">
        <v>0.1</v>
      </c>
      <c r="J125" s="212">
        <v>0.1</v>
      </c>
      <c r="K125" s="212">
        <v>0.2</v>
      </c>
    </row>
    <row r="126" spans="1:11" ht="24" customHeight="1">
      <c r="A126" s="285"/>
      <c r="B126" s="120" t="s">
        <v>105</v>
      </c>
      <c r="C126" s="208"/>
      <c r="D126" s="211"/>
      <c r="E126" s="211"/>
      <c r="F126" s="211">
        <v>0.3</v>
      </c>
      <c r="G126" s="212"/>
      <c r="H126" s="212"/>
      <c r="I126" s="212"/>
      <c r="J126" s="212"/>
      <c r="K126" s="212"/>
    </row>
    <row r="127" spans="1:11" s="8" customFormat="1" ht="24" customHeight="1">
      <c r="A127" s="94" t="s">
        <v>253</v>
      </c>
      <c r="B127" s="203" t="s">
        <v>181</v>
      </c>
      <c r="C127" s="209">
        <v>1030</v>
      </c>
      <c r="D127" s="210"/>
      <c r="E127" s="210"/>
      <c r="F127" s="210"/>
      <c r="G127" s="210">
        <f t="shared" si="17"/>
        <v>0</v>
      </c>
      <c r="H127" s="210"/>
      <c r="I127" s="210"/>
      <c r="J127" s="214"/>
      <c r="K127" s="214"/>
    </row>
    <row r="128" spans="1:11" ht="24" customHeight="1">
      <c r="A128" s="94" t="s">
        <v>254</v>
      </c>
      <c r="B128" s="203" t="s">
        <v>362</v>
      </c>
      <c r="C128" s="213"/>
      <c r="D128" s="210">
        <f>D130</f>
        <v>0</v>
      </c>
      <c r="E128" s="210">
        <f t="shared" ref="E128:K128" si="26">E130</f>
        <v>9.5</v>
      </c>
      <c r="F128" s="210">
        <f t="shared" si="26"/>
        <v>10.1</v>
      </c>
      <c r="G128" s="210">
        <f>SUM(H128:K128)</f>
        <v>9.6</v>
      </c>
      <c r="H128" s="210">
        <f t="shared" si="26"/>
        <v>2.2999999999999998</v>
      </c>
      <c r="I128" s="210">
        <f t="shared" si="26"/>
        <v>2.2999999999999998</v>
      </c>
      <c r="J128" s="210">
        <f t="shared" si="26"/>
        <v>2.2999999999999998</v>
      </c>
      <c r="K128" s="210">
        <f t="shared" si="26"/>
        <v>2.7</v>
      </c>
    </row>
    <row r="129" spans="1:11" ht="24" customHeight="1">
      <c r="A129" s="285"/>
      <c r="B129" s="156" t="s">
        <v>174</v>
      </c>
      <c r="C129" s="209"/>
      <c r="D129" s="210"/>
      <c r="E129" s="210"/>
      <c r="F129" s="210"/>
      <c r="G129" s="210"/>
      <c r="H129" s="210"/>
      <c r="I129" s="210"/>
      <c r="J129" s="214"/>
      <c r="K129" s="214"/>
    </row>
    <row r="130" spans="1:11" ht="24" customHeight="1">
      <c r="A130" s="94" t="s">
        <v>207</v>
      </c>
      <c r="B130" s="203" t="s">
        <v>180</v>
      </c>
      <c r="C130" s="209">
        <v>1020</v>
      </c>
      <c r="D130" s="210"/>
      <c r="E130" s="210">
        <v>9.5</v>
      </c>
      <c r="F130" s="210">
        <v>10.1</v>
      </c>
      <c r="G130" s="219">
        <f>H130+I130+J130+K130</f>
        <v>9.6</v>
      </c>
      <c r="H130" s="210">
        <v>2.2999999999999998</v>
      </c>
      <c r="I130" s="214">
        <v>2.2999999999999998</v>
      </c>
      <c r="J130" s="214">
        <v>2.2999999999999998</v>
      </c>
      <c r="K130" s="214">
        <v>2.7</v>
      </c>
    </row>
    <row r="131" spans="1:11" ht="24" customHeight="1">
      <c r="A131" s="285"/>
      <c r="B131" s="120" t="s">
        <v>204</v>
      </c>
      <c r="C131" s="208">
        <v>1021</v>
      </c>
      <c r="D131" s="211"/>
      <c r="E131" s="211">
        <v>9.5</v>
      </c>
      <c r="F131" s="211">
        <v>10.1</v>
      </c>
      <c r="G131" s="220">
        <f>H131+I131+J131+K131</f>
        <v>9.6</v>
      </c>
      <c r="H131" s="211">
        <v>2.2999999999999998</v>
      </c>
      <c r="I131" s="212">
        <v>2.2999999999999998</v>
      </c>
      <c r="J131" s="212">
        <v>2.2999999999999998</v>
      </c>
      <c r="K131" s="212">
        <v>2.7</v>
      </c>
    </row>
    <row r="132" spans="1:11" ht="40.5" customHeight="1">
      <c r="A132" s="285"/>
      <c r="B132" s="120" t="s">
        <v>342</v>
      </c>
      <c r="C132" s="208"/>
      <c r="D132" s="211"/>
      <c r="E132" s="211">
        <v>9.5</v>
      </c>
      <c r="F132" s="211">
        <v>10.1</v>
      </c>
      <c r="G132" s="220">
        <f>H132+I132+J132+K132</f>
        <v>9.6</v>
      </c>
      <c r="H132" s="211">
        <v>2.2999999999999998</v>
      </c>
      <c r="I132" s="212">
        <v>2.2999999999999998</v>
      </c>
      <c r="J132" s="212">
        <v>2.2999999999999998</v>
      </c>
      <c r="K132" s="212">
        <v>2.7</v>
      </c>
    </row>
    <row r="133" spans="1:11" ht="80.25" customHeight="1">
      <c r="A133" s="94" t="s">
        <v>216</v>
      </c>
      <c r="B133" s="123" t="s">
        <v>363</v>
      </c>
      <c r="C133" s="208"/>
      <c r="D133" s="211"/>
      <c r="E133" s="210">
        <f t="shared" ref="E133:F133" si="27">E135+E139</f>
        <v>195.8</v>
      </c>
      <c r="F133" s="210">
        <f t="shared" si="27"/>
        <v>195.8</v>
      </c>
      <c r="G133" s="210">
        <f>G135+G139</f>
        <v>195.8</v>
      </c>
      <c r="H133" s="210">
        <f t="shared" ref="H133:K133" si="28">H135+H139</f>
        <v>45.7</v>
      </c>
      <c r="I133" s="210">
        <f t="shared" si="28"/>
        <v>50.2</v>
      </c>
      <c r="J133" s="210">
        <f t="shared" si="28"/>
        <v>49.800000000000004</v>
      </c>
      <c r="K133" s="210">
        <f t="shared" si="28"/>
        <v>50.1</v>
      </c>
    </row>
    <row r="134" spans="1:11" ht="22.5" customHeight="1">
      <c r="A134" s="285"/>
      <c r="B134" s="96" t="s">
        <v>174</v>
      </c>
      <c r="C134" s="208"/>
      <c r="D134" s="211"/>
      <c r="E134" s="211"/>
      <c r="F134" s="211"/>
      <c r="G134" s="210"/>
      <c r="H134" s="211"/>
      <c r="I134" s="211"/>
      <c r="J134" s="212"/>
      <c r="K134" s="212"/>
    </row>
    <row r="135" spans="1:11" ht="39.75" customHeight="1">
      <c r="A135" s="285" t="s">
        <v>202</v>
      </c>
      <c r="B135" s="156" t="s">
        <v>178</v>
      </c>
      <c r="C135" s="208">
        <v>1010</v>
      </c>
      <c r="D135" s="211"/>
      <c r="E135" s="210">
        <f t="shared" ref="E135:F135" si="29">E137+E138</f>
        <v>156.80000000000001</v>
      </c>
      <c r="F135" s="210">
        <f t="shared" si="29"/>
        <v>156.80000000000001</v>
      </c>
      <c r="G135" s="210">
        <f>G137+G138</f>
        <v>156.80000000000001</v>
      </c>
      <c r="H135" s="210">
        <f t="shared" ref="H135:K135" si="30">H137+H138</f>
        <v>39.200000000000003</v>
      </c>
      <c r="I135" s="210">
        <f t="shared" si="30"/>
        <v>39.200000000000003</v>
      </c>
      <c r="J135" s="210">
        <f t="shared" si="30"/>
        <v>39.200000000000003</v>
      </c>
      <c r="K135" s="210">
        <f t="shared" si="30"/>
        <v>39.200000000000003</v>
      </c>
    </row>
    <row r="136" spans="1:11" ht="39.75" hidden="1" customHeight="1">
      <c r="A136" s="285" t="s">
        <v>311</v>
      </c>
      <c r="B136" s="123" t="s">
        <v>247</v>
      </c>
      <c r="C136" s="216">
        <v>1011</v>
      </c>
      <c r="D136" s="211"/>
      <c r="E136" s="210"/>
      <c r="F136" s="210"/>
      <c r="G136" s="219"/>
      <c r="H136" s="210"/>
      <c r="I136" s="210"/>
      <c r="J136" s="210"/>
      <c r="K136" s="210"/>
    </row>
    <row r="137" spans="1:11" ht="24" customHeight="1">
      <c r="A137" s="285" t="s">
        <v>312</v>
      </c>
      <c r="B137" s="121" t="s">
        <v>1</v>
      </c>
      <c r="C137" s="208">
        <v>1012</v>
      </c>
      <c r="D137" s="211"/>
      <c r="E137" s="211">
        <v>128.4</v>
      </c>
      <c r="F137" s="211">
        <v>128.4</v>
      </c>
      <c r="G137" s="220">
        <f t="shared" ref="G137:G140" si="31">H137+I137+J137+K137</f>
        <v>128.4</v>
      </c>
      <c r="H137" s="212">
        <v>32.1</v>
      </c>
      <c r="I137" s="212">
        <v>32.1</v>
      </c>
      <c r="J137" s="212">
        <v>32.1</v>
      </c>
      <c r="K137" s="212">
        <v>32.1</v>
      </c>
    </row>
    <row r="138" spans="1:11" ht="24" customHeight="1">
      <c r="A138" s="285" t="s">
        <v>313</v>
      </c>
      <c r="B138" s="121" t="s">
        <v>2</v>
      </c>
      <c r="C138" s="208">
        <v>1013</v>
      </c>
      <c r="D138" s="211"/>
      <c r="E138" s="211">
        <v>28.4</v>
      </c>
      <c r="F138" s="211">
        <v>28.4</v>
      </c>
      <c r="G138" s="220">
        <f t="shared" si="31"/>
        <v>28.4</v>
      </c>
      <c r="H138" s="212">
        <v>7.1</v>
      </c>
      <c r="I138" s="212">
        <v>7.1</v>
      </c>
      <c r="J138" s="212">
        <v>7.1</v>
      </c>
      <c r="K138" s="212">
        <v>7.1</v>
      </c>
    </row>
    <row r="139" spans="1:11" ht="24" customHeight="1">
      <c r="A139" s="285" t="s">
        <v>203</v>
      </c>
      <c r="B139" s="156" t="s">
        <v>180</v>
      </c>
      <c r="C139" s="208">
        <v>1020</v>
      </c>
      <c r="D139" s="211"/>
      <c r="E139" s="211">
        <v>39</v>
      </c>
      <c r="F139" s="211">
        <v>39</v>
      </c>
      <c r="G139" s="219">
        <f t="shared" si="31"/>
        <v>39</v>
      </c>
      <c r="H139" s="214">
        <v>6.5</v>
      </c>
      <c r="I139" s="214">
        <v>11</v>
      </c>
      <c r="J139" s="214">
        <v>10.6</v>
      </c>
      <c r="K139" s="214">
        <v>10.9</v>
      </c>
    </row>
    <row r="140" spans="1:11" ht="24" customHeight="1">
      <c r="A140" s="286"/>
      <c r="B140" s="120" t="s">
        <v>204</v>
      </c>
      <c r="C140" s="208">
        <v>1021</v>
      </c>
      <c r="D140" s="211"/>
      <c r="E140" s="211">
        <v>39</v>
      </c>
      <c r="F140" s="211">
        <v>39</v>
      </c>
      <c r="G140" s="220">
        <f t="shared" si="31"/>
        <v>39</v>
      </c>
      <c r="H140" s="212">
        <v>6.5</v>
      </c>
      <c r="I140" s="212">
        <v>11</v>
      </c>
      <c r="J140" s="212">
        <v>10.6</v>
      </c>
      <c r="K140" s="212">
        <v>10.9</v>
      </c>
    </row>
    <row r="141" spans="1:11" ht="39.75" customHeight="1">
      <c r="A141" s="132"/>
      <c r="B141" s="120" t="s">
        <v>340</v>
      </c>
      <c r="C141" s="208">
        <v>1021</v>
      </c>
      <c r="D141" s="211"/>
      <c r="E141" s="211">
        <v>39</v>
      </c>
      <c r="F141" s="211">
        <v>39</v>
      </c>
      <c r="G141" s="220">
        <f t="shared" ref="G141" si="32">H141+I141+J141+K141</f>
        <v>39</v>
      </c>
      <c r="H141" s="212">
        <v>6.5</v>
      </c>
      <c r="I141" s="212">
        <v>11</v>
      </c>
      <c r="J141" s="212">
        <v>10.6</v>
      </c>
      <c r="K141" s="212">
        <v>10.9</v>
      </c>
    </row>
    <row r="142" spans="1:11" ht="27" customHeight="1">
      <c r="A142" s="132" t="s">
        <v>225</v>
      </c>
      <c r="B142" s="203" t="s">
        <v>255</v>
      </c>
      <c r="C142" s="224"/>
      <c r="D142" s="210"/>
      <c r="E142" s="210">
        <v>309.5</v>
      </c>
      <c r="F142" s="210">
        <v>309.5</v>
      </c>
      <c r="G142" s="112">
        <f t="shared" ref="G142:G148" si="33">SUM(H142:K142)</f>
        <v>0</v>
      </c>
      <c r="H142" s="214"/>
      <c r="I142" s="214"/>
      <c r="J142" s="214"/>
      <c r="K142" s="214"/>
    </row>
    <row r="143" spans="1:11" ht="23.25" customHeight="1">
      <c r="A143" s="132"/>
      <c r="B143" s="96" t="s">
        <v>174</v>
      </c>
      <c r="C143" s="209"/>
      <c r="D143" s="211"/>
      <c r="E143" s="211"/>
      <c r="F143" s="211"/>
      <c r="G143" s="107">
        <f t="shared" si="33"/>
        <v>0</v>
      </c>
      <c r="H143" s="212"/>
      <c r="I143" s="212"/>
      <c r="J143" s="212"/>
      <c r="K143" s="212"/>
    </row>
    <row r="144" spans="1:11" ht="45" customHeight="1">
      <c r="A144" s="132" t="s">
        <v>314</v>
      </c>
      <c r="B144" s="174" t="s">
        <v>178</v>
      </c>
      <c r="C144" s="209">
        <v>1010</v>
      </c>
      <c r="D144" s="211"/>
      <c r="E144" s="210">
        <v>309.5</v>
      </c>
      <c r="F144" s="210">
        <v>309.5</v>
      </c>
      <c r="G144" s="107">
        <f t="shared" si="33"/>
        <v>0</v>
      </c>
      <c r="H144" s="212"/>
      <c r="I144" s="212"/>
      <c r="J144" s="212"/>
      <c r="K144" s="212"/>
    </row>
    <row r="145" spans="1:11" ht="27" customHeight="1">
      <c r="A145" s="292" t="s">
        <v>315</v>
      </c>
      <c r="B145" s="293" t="s">
        <v>204</v>
      </c>
      <c r="C145" s="294">
        <v>1011</v>
      </c>
      <c r="D145" s="211"/>
      <c r="E145" s="211">
        <v>309.5</v>
      </c>
      <c r="F145" s="211">
        <v>309.5</v>
      </c>
      <c r="G145" s="107">
        <f t="shared" si="33"/>
        <v>0</v>
      </c>
      <c r="H145" s="212"/>
      <c r="I145" s="212"/>
      <c r="J145" s="212"/>
      <c r="K145" s="212"/>
    </row>
    <row r="146" spans="1:11" ht="25.5" customHeight="1">
      <c r="A146" s="287"/>
      <c r="B146" s="29" t="s">
        <v>220</v>
      </c>
      <c r="C146" s="225"/>
      <c r="D146" s="211"/>
      <c r="E146" s="211">
        <v>309.5</v>
      </c>
      <c r="F146" s="211">
        <v>309.5</v>
      </c>
      <c r="G146" s="107">
        <f t="shared" si="33"/>
        <v>0</v>
      </c>
      <c r="H146" s="212"/>
      <c r="I146" s="212"/>
      <c r="J146" s="212"/>
      <c r="K146" s="212"/>
    </row>
    <row r="147" spans="1:11" ht="60" customHeight="1">
      <c r="A147" s="94" t="s">
        <v>226</v>
      </c>
      <c r="B147" s="123" t="s">
        <v>367</v>
      </c>
      <c r="C147" s="208"/>
      <c r="D147" s="211"/>
      <c r="E147" s="210">
        <f>E148</f>
        <v>24773.200000000001</v>
      </c>
      <c r="F147" s="210">
        <f>F148</f>
        <v>1221.8</v>
      </c>
      <c r="G147" s="112">
        <f t="shared" si="33"/>
        <v>1222.6999999999998</v>
      </c>
      <c r="H147" s="210">
        <f>H148</f>
        <v>305.5</v>
      </c>
      <c r="I147" s="210">
        <f t="shared" ref="I147:K147" si="34">I148</f>
        <v>305.60000000000002</v>
      </c>
      <c r="J147" s="210">
        <f t="shared" si="34"/>
        <v>305.7</v>
      </c>
      <c r="K147" s="210">
        <f t="shared" si="34"/>
        <v>305.89999999999998</v>
      </c>
    </row>
    <row r="148" spans="1:11" ht="27.75" customHeight="1">
      <c r="A148" s="94" t="s">
        <v>364</v>
      </c>
      <c r="B148" s="123" t="s">
        <v>180</v>
      </c>
      <c r="C148" s="196">
        <v>1020</v>
      </c>
      <c r="D148" s="112"/>
      <c r="E148" s="112">
        <f>E149</f>
        <v>24773.200000000001</v>
      </c>
      <c r="F148" s="112">
        <f>F149</f>
        <v>1221.8</v>
      </c>
      <c r="G148" s="112">
        <f t="shared" si="33"/>
        <v>1222.6999999999998</v>
      </c>
      <c r="H148" s="112">
        <f>H149</f>
        <v>305.5</v>
      </c>
      <c r="I148" s="112">
        <f t="shared" ref="I148:K148" si="35">I149</f>
        <v>305.60000000000002</v>
      </c>
      <c r="J148" s="112">
        <f t="shared" si="35"/>
        <v>305.7</v>
      </c>
      <c r="K148" s="112">
        <f t="shared" si="35"/>
        <v>305.89999999999998</v>
      </c>
    </row>
    <row r="149" spans="1:11" ht="25.5" customHeight="1">
      <c r="A149" s="91" t="s">
        <v>365</v>
      </c>
      <c r="B149" s="120" t="s">
        <v>366</v>
      </c>
      <c r="C149" s="28">
        <v>1024</v>
      </c>
      <c r="D149" s="252"/>
      <c r="E149" s="307">
        <v>24773.200000000001</v>
      </c>
      <c r="F149" s="252">
        <v>1221.8</v>
      </c>
      <c r="G149" s="107">
        <f>SUM(H149:K149)</f>
        <v>1222.6999999999998</v>
      </c>
      <c r="H149" s="107">
        <v>305.5</v>
      </c>
      <c r="I149" s="107">
        <v>305.60000000000002</v>
      </c>
      <c r="J149" s="90">
        <v>305.7</v>
      </c>
      <c r="K149" s="90">
        <v>305.89999999999998</v>
      </c>
    </row>
    <row r="150" spans="1:11" s="108" customFormat="1" ht="94.5" customHeight="1">
      <c r="A150" s="117"/>
      <c r="B150" s="128" t="s">
        <v>217</v>
      </c>
      <c r="C150" s="190"/>
      <c r="D150" s="406" t="s">
        <v>227</v>
      </c>
      <c r="E150" s="406"/>
      <c r="F150" s="77"/>
      <c r="G150" s="176"/>
      <c r="H150" s="407" t="s">
        <v>218</v>
      </c>
      <c r="I150" s="408"/>
      <c r="J150" s="408"/>
      <c r="K150" s="118"/>
    </row>
    <row r="151" spans="1:11" ht="34.5" customHeight="1">
      <c r="B151" s="23" t="s">
        <v>131</v>
      </c>
      <c r="C151" s="192"/>
      <c r="D151" s="409" t="s">
        <v>147</v>
      </c>
      <c r="E151" s="409"/>
      <c r="H151" s="347" t="s">
        <v>34</v>
      </c>
      <c r="I151" s="347"/>
      <c r="J151" s="347"/>
    </row>
    <row r="152" spans="1:11" ht="29.25" customHeight="1">
      <c r="B152" s="125"/>
      <c r="D152" s="77"/>
      <c r="E152" s="187"/>
      <c r="F152" s="77"/>
      <c r="G152" s="195"/>
      <c r="H152" s="195"/>
      <c r="I152" s="195"/>
    </row>
    <row r="153" spans="1:11" ht="35.25" customHeight="1">
      <c r="B153" s="125"/>
      <c r="D153" s="77"/>
      <c r="E153" s="187"/>
      <c r="F153" s="77"/>
      <c r="G153" s="195"/>
      <c r="H153" s="195"/>
      <c r="I153" s="195"/>
    </row>
    <row r="154" spans="1:11" ht="35.25" customHeight="1">
      <c r="B154" s="125"/>
      <c r="D154" s="77"/>
      <c r="E154" s="187"/>
      <c r="F154" s="77"/>
      <c r="G154" s="195"/>
      <c r="H154" s="195"/>
      <c r="I154" s="195"/>
    </row>
    <row r="155" spans="1:11" s="8" customFormat="1" ht="39" customHeight="1">
      <c r="A155" s="192"/>
      <c r="B155" s="125"/>
      <c r="C155" s="194"/>
      <c r="D155" s="77"/>
      <c r="E155" s="187"/>
      <c r="F155" s="77"/>
      <c r="G155" s="195"/>
      <c r="H155" s="195"/>
      <c r="I155" s="195"/>
      <c r="J155" s="194"/>
      <c r="K155" s="194"/>
    </row>
    <row r="156" spans="1:11" s="8" customFormat="1" ht="32.25" customHeight="1">
      <c r="A156" s="192"/>
      <c r="B156" s="125"/>
      <c r="C156" s="194"/>
      <c r="D156" s="77"/>
      <c r="E156" s="187"/>
      <c r="F156" s="77"/>
      <c r="G156" s="195"/>
      <c r="H156" s="195"/>
      <c r="I156" s="195"/>
      <c r="J156" s="194"/>
      <c r="K156" s="194"/>
    </row>
    <row r="157" spans="1:11" s="8" customFormat="1" ht="31.5" customHeight="1">
      <c r="A157" s="192"/>
      <c r="B157" s="125"/>
      <c r="C157" s="194"/>
      <c r="D157" s="77"/>
      <c r="E157" s="187"/>
      <c r="F157" s="77"/>
      <c r="G157" s="195"/>
      <c r="H157" s="195"/>
      <c r="I157" s="195"/>
      <c r="J157" s="194"/>
      <c r="K157" s="194"/>
    </row>
    <row r="158" spans="1:11" s="8" customFormat="1" ht="31.5" customHeight="1">
      <c r="A158" s="192"/>
      <c r="B158" s="125"/>
      <c r="C158" s="194"/>
      <c r="D158" s="77"/>
      <c r="E158" s="187"/>
      <c r="F158" s="77"/>
      <c r="G158" s="195"/>
      <c r="H158" s="195"/>
      <c r="I158" s="195"/>
      <c r="J158" s="194"/>
      <c r="K158" s="194"/>
    </row>
    <row r="159" spans="1:11" s="8" customFormat="1" ht="29.25" customHeight="1">
      <c r="A159" s="192"/>
      <c r="B159" s="125"/>
      <c r="C159" s="194"/>
      <c r="D159" s="77"/>
      <c r="E159" s="187"/>
      <c r="F159" s="77"/>
      <c r="G159" s="195"/>
      <c r="H159" s="195"/>
      <c r="I159" s="195"/>
      <c r="J159" s="194"/>
      <c r="K159" s="194"/>
    </row>
    <row r="160" spans="1:11" s="8" customFormat="1" ht="35.25" customHeight="1">
      <c r="A160" s="192"/>
      <c r="B160" s="125"/>
      <c r="C160" s="194"/>
      <c r="D160" s="77"/>
      <c r="E160" s="187"/>
      <c r="F160" s="77"/>
      <c r="G160" s="195"/>
      <c r="H160" s="195"/>
      <c r="I160" s="195"/>
      <c r="J160" s="194"/>
      <c r="K160" s="194"/>
    </row>
    <row r="161" spans="1:11" s="8" customFormat="1" ht="41.25" customHeight="1">
      <c r="A161" s="192"/>
      <c r="B161" s="125"/>
      <c r="C161" s="194"/>
      <c r="D161" s="77"/>
      <c r="E161" s="187"/>
      <c r="F161" s="77"/>
      <c r="G161" s="195"/>
      <c r="H161" s="195"/>
      <c r="I161" s="195"/>
      <c r="J161" s="194"/>
      <c r="K161" s="194"/>
    </row>
    <row r="162" spans="1:11" s="8" customFormat="1" ht="35.25" customHeight="1">
      <c r="A162" s="192"/>
      <c r="B162" s="125"/>
      <c r="C162" s="194"/>
      <c r="D162" s="77"/>
      <c r="E162" s="187"/>
      <c r="F162" s="77"/>
      <c r="G162" s="195"/>
      <c r="H162" s="195"/>
      <c r="I162" s="195"/>
      <c r="J162" s="194"/>
      <c r="K162" s="194"/>
    </row>
    <row r="163" spans="1:11" s="8" customFormat="1" ht="41.25" customHeight="1">
      <c r="A163" s="192"/>
      <c r="B163" s="125"/>
      <c r="C163" s="194"/>
      <c r="D163" s="77"/>
      <c r="E163" s="187"/>
      <c r="F163" s="77"/>
      <c r="G163" s="195"/>
      <c r="H163" s="195"/>
      <c r="I163" s="195"/>
      <c r="J163" s="194"/>
      <c r="K163" s="194"/>
    </row>
    <row r="164" spans="1:11" s="8" customFormat="1" ht="37.5" customHeight="1">
      <c r="A164" s="192"/>
      <c r="B164" s="125"/>
      <c r="C164" s="194"/>
      <c r="D164" s="77"/>
      <c r="E164" s="187"/>
      <c r="F164" s="77"/>
      <c r="G164" s="195"/>
      <c r="H164" s="195"/>
      <c r="I164" s="195"/>
      <c r="J164" s="194"/>
      <c r="K164" s="194"/>
    </row>
    <row r="165" spans="1:11" s="8" customFormat="1" ht="37.5" customHeight="1">
      <c r="A165" s="192"/>
      <c r="B165" s="125"/>
      <c r="C165" s="194"/>
      <c r="D165" s="77"/>
      <c r="E165" s="187"/>
      <c r="F165" s="77"/>
      <c r="G165" s="195"/>
      <c r="H165" s="195"/>
      <c r="I165" s="195"/>
      <c r="J165" s="194"/>
      <c r="K165" s="194"/>
    </row>
    <row r="166" spans="1:11" s="8" customFormat="1" ht="39" customHeight="1">
      <c r="A166" s="192"/>
      <c r="B166" s="125"/>
      <c r="C166" s="194"/>
      <c r="D166" s="77"/>
      <c r="E166" s="187"/>
      <c r="F166" s="77"/>
      <c r="G166" s="195"/>
      <c r="H166" s="195"/>
      <c r="I166" s="195"/>
      <c r="J166" s="194"/>
      <c r="K166" s="194"/>
    </row>
    <row r="167" spans="1:11" s="8" customFormat="1" ht="35.25" customHeight="1">
      <c r="A167" s="192"/>
      <c r="B167" s="125"/>
      <c r="C167" s="194"/>
      <c r="D167" s="77"/>
      <c r="E167" s="187"/>
      <c r="F167" s="77"/>
      <c r="G167" s="195"/>
      <c r="H167" s="195"/>
      <c r="I167" s="195"/>
      <c r="J167" s="194"/>
      <c r="K167" s="194"/>
    </row>
    <row r="168" spans="1:11" s="8" customFormat="1" ht="37.5" customHeight="1">
      <c r="A168" s="192"/>
      <c r="B168" s="125"/>
      <c r="C168" s="194"/>
      <c r="D168" s="77"/>
      <c r="E168" s="187"/>
      <c r="F168" s="77"/>
      <c r="G168" s="195"/>
      <c r="H168" s="195"/>
      <c r="I168" s="195"/>
      <c r="J168" s="194"/>
      <c r="K168" s="194"/>
    </row>
    <row r="169" spans="1:11" s="8" customFormat="1" ht="31.5" customHeight="1">
      <c r="A169" s="192"/>
      <c r="B169" s="125"/>
      <c r="C169" s="194"/>
      <c r="D169" s="77"/>
      <c r="E169" s="187"/>
      <c r="F169" s="77"/>
      <c r="G169" s="195"/>
      <c r="H169" s="195"/>
      <c r="I169" s="195"/>
      <c r="J169" s="194"/>
      <c r="K169" s="194"/>
    </row>
    <row r="170" spans="1:11" s="8" customFormat="1" ht="31.5" customHeight="1">
      <c r="A170" s="192"/>
      <c r="B170" s="125"/>
      <c r="C170" s="194"/>
      <c r="D170" s="77"/>
      <c r="E170" s="187"/>
      <c r="F170" s="77"/>
      <c r="G170" s="195"/>
      <c r="H170" s="195"/>
      <c r="I170" s="195"/>
      <c r="J170" s="194"/>
      <c r="K170" s="194"/>
    </row>
    <row r="171" spans="1:11">
      <c r="B171" s="125"/>
      <c r="D171" s="77"/>
      <c r="E171" s="187"/>
      <c r="F171" s="77"/>
      <c r="G171" s="195"/>
      <c r="H171" s="195"/>
      <c r="I171" s="195"/>
    </row>
    <row r="172" spans="1:11" ht="24.75" customHeight="1">
      <c r="B172" s="125"/>
      <c r="D172" s="77"/>
      <c r="E172" s="187"/>
      <c r="F172" s="77"/>
      <c r="G172" s="195"/>
      <c r="H172" s="195"/>
      <c r="I172" s="195"/>
    </row>
    <row r="173" spans="1:11">
      <c r="B173" s="125"/>
      <c r="D173" s="77"/>
      <c r="E173" s="187"/>
      <c r="F173" s="77"/>
      <c r="G173" s="195"/>
      <c r="H173" s="195"/>
      <c r="I173" s="195"/>
    </row>
    <row r="174" spans="1:11">
      <c r="B174" s="125"/>
      <c r="D174" s="77"/>
      <c r="E174" s="187"/>
      <c r="F174" s="77"/>
      <c r="G174" s="195"/>
      <c r="H174" s="195"/>
      <c r="I174" s="195"/>
    </row>
    <row r="175" spans="1:11">
      <c r="B175" s="125"/>
      <c r="D175" s="77"/>
      <c r="E175" s="187"/>
      <c r="F175" s="77"/>
      <c r="G175" s="195"/>
      <c r="H175" s="195"/>
      <c r="I175" s="195"/>
    </row>
    <row r="176" spans="1:11">
      <c r="B176" s="125"/>
      <c r="D176" s="77"/>
      <c r="E176" s="187"/>
      <c r="F176" s="77"/>
      <c r="G176" s="195"/>
      <c r="H176" s="195"/>
      <c r="I176" s="195"/>
    </row>
    <row r="177" spans="2:9">
      <c r="B177" s="125"/>
      <c r="D177" s="77"/>
      <c r="E177" s="187"/>
      <c r="F177" s="77"/>
      <c r="G177" s="195"/>
      <c r="H177" s="195"/>
      <c r="I177" s="195"/>
    </row>
    <row r="178" spans="2:9">
      <c r="B178" s="125"/>
      <c r="D178" s="77"/>
      <c r="E178" s="187"/>
      <c r="F178" s="77"/>
      <c r="G178" s="195"/>
      <c r="H178" s="195"/>
      <c r="I178" s="195"/>
    </row>
    <row r="179" spans="2:9">
      <c r="B179" s="125"/>
      <c r="D179" s="77"/>
      <c r="E179" s="187"/>
      <c r="F179" s="77"/>
      <c r="G179" s="195"/>
      <c r="H179" s="195"/>
      <c r="I179" s="195"/>
    </row>
    <row r="180" spans="2:9">
      <c r="B180" s="125"/>
      <c r="D180" s="77"/>
      <c r="E180" s="187"/>
      <c r="F180" s="77"/>
      <c r="G180" s="195"/>
      <c r="H180" s="195"/>
      <c r="I180" s="195"/>
    </row>
    <row r="181" spans="2:9">
      <c r="B181" s="125"/>
      <c r="D181" s="77"/>
      <c r="E181" s="187"/>
      <c r="F181" s="77"/>
      <c r="G181" s="195"/>
      <c r="H181" s="195"/>
      <c r="I181" s="195"/>
    </row>
    <row r="182" spans="2:9">
      <c r="B182" s="125"/>
      <c r="D182" s="77"/>
      <c r="E182" s="187"/>
      <c r="F182" s="77"/>
      <c r="G182" s="195"/>
      <c r="H182" s="195"/>
      <c r="I182" s="195"/>
    </row>
    <row r="183" spans="2:9">
      <c r="B183" s="125"/>
      <c r="D183" s="77"/>
      <c r="E183" s="187"/>
      <c r="F183" s="77"/>
      <c r="G183" s="195"/>
      <c r="H183" s="195"/>
      <c r="I183" s="195"/>
    </row>
    <row r="184" spans="2:9">
      <c r="B184" s="125"/>
      <c r="D184" s="77"/>
      <c r="E184" s="187"/>
      <c r="F184" s="77"/>
      <c r="G184" s="195"/>
      <c r="H184" s="195"/>
      <c r="I184" s="195"/>
    </row>
    <row r="185" spans="2:9">
      <c r="B185" s="125"/>
      <c r="D185" s="77"/>
      <c r="E185" s="187"/>
      <c r="F185" s="77"/>
      <c r="G185" s="195"/>
      <c r="H185" s="195"/>
      <c r="I185" s="195"/>
    </row>
    <row r="186" spans="2:9">
      <c r="B186" s="125"/>
      <c r="D186" s="77"/>
      <c r="E186" s="187"/>
      <c r="F186" s="77"/>
      <c r="G186" s="195"/>
      <c r="H186" s="195"/>
      <c r="I186" s="195"/>
    </row>
    <row r="187" spans="2:9">
      <c r="B187" s="125"/>
      <c r="D187" s="77"/>
      <c r="E187" s="187"/>
      <c r="F187" s="77"/>
      <c r="G187" s="195"/>
      <c r="H187" s="195"/>
      <c r="I187" s="195"/>
    </row>
    <row r="188" spans="2:9">
      <c r="B188" s="125"/>
      <c r="D188" s="77"/>
      <c r="E188" s="187"/>
      <c r="F188" s="77"/>
      <c r="G188" s="195"/>
      <c r="H188" s="195"/>
      <c r="I188" s="195"/>
    </row>
    <row r="189" spans="2:9">
      <c r="B189" s="125"/>
      <c r="D189" s="77"/>
      <c r="E189" s="187"/>
      <c r="F189" s="77"/>
      <c r="G189" s="195"/>
      <c r="H189" s="195"/>
      <c r="I189" s="195"/>
    </row>
    <row r="190" spans="2:9">
      <c r="B190" s="125"/>
      <c r="D190" s="77"/>
      <c r="E190" s="187"/>
      <c r="F190" s="77"/>
      <c r="G190" s="195"/>
      <c r="H190" s="195"/>
      <c r="I190" s="195"/>
    </row>
    <row r="191" spans="2:9">
      <c r="B191" s="125"/>
      <c r="D191" s="77"/>
      <c r="E191" s="187"/>
      <c r="F191" s="77"/>
      <c r="G191" s="195"/>
      <c r="H191" s="195"/>
      <c r="I191" s="195"/>
    </row>
    <row r="192" spans="2:9">
      <c r="B192" s="125"/>
      <c r="D192" s="77"/>
      <c r="E192" s="187"/>
      <c r="F192" s="77"/>
      <c r="G192" s="195"/>
      <c r="H192" s="195"/>
      <c r="I192" s="195"/>
    </row>
    <row r="193" spans="2:9">
      <c r="B193" s="125"/>
      <c r="D193" s="77"/>
      <c r="E193" s="187"/>
      <c r="F193" s="77"/>
      <c r="G193" s="195"/>
      <c r="H193" s="195"/>
      <c r="I193" s="195"/>
    </row>
    <row r="194" spans="2:9">
      <c r="B194" s="125"/>
      <c r="D194" s="77"/>
      <c r="E194" s="187"/>
      <c r="F194" s="77"/>
      <c r="G194" s="195"/>
      <c r="H194" s="195"/>
      <c r="I194" s="195"/>
    </row>
    <row r="195" spans="2:9">
      <c r="B195" s="125"/>
      <c r="D195" s="77"/>
      <c r="E195" s="187"/>
      <c r="F195" s="77"/>
      <c r="G195" s="195"/>
      <c r="H195" s="195"/>
      <c r="I195" s="195"/>
    </row>
    <row r="196" spans="2:9">
      <c r="B196" s="125"/>
      <c r="D196" s="77"/>
      <c r="E196" s="187"/>
      <c r="F196" s="77"/>
      <c r="G196" s="195"/>
      <c r="H196" s="195"/>
      <c r="I196" s="195"/>
    </row>
    <row r="197" spans="2:9">
      <c r="B197" s="125"/>
      <c r="D197" s="77"/>
      <c r="E197" s="187"/>
      <c r="F197" s="77"/>
      <c r="G197" s="195"/>
      <c r="H197" s="195"/>
      <c r="I197" s="195"/>
    </row>
    <row r="198" spans="2:9">
      <c r="B198" s="125"/>
      <c r="D198" s="77"/>
      <c r="E198" s="187"/>
      <c r="F198" s="77"/>
      <c r="G198" s="195"/>
      <c r="H198" s="195"/>
      <c r="I198" s="195"/>
    </row>
    <row r="199" spans="2:9">
      <c r="B199" s="125"/>
      <c r="D199" s="77"/>
      <c r="E199" s="187"/>
      <c r="F199" s="77"/>
      <c r="G199" s="195"/>
      <c r="H199" s="195"/>
      <c r="I199" s="195"/>
    </row>
    <row r="200" spans="2:9">
      <c r="B200" s="125"/>
      <c r="D200" s="77"/>
      <c r="E200" s="187"/>
      <c r="F200" s="77"/>
      <c r="G200" s="195"/>
      <c r="H200" s="195"/>
      <c r="I200" s="195"/>
    </row>
    <row r="201" spans="2:9">
      <c r="B201" s="125"/>
      <c r="D201" s="77"/>
      <c r="E201" s="187"/>
      <c r="F201" s="77"/>
      <c r="G201" s="195"/>
      <c r="H201" s="195"/>
      <c r="I201" s="195"/>
    </row>
    <row r="202" spans="2:9">
      <c r="B202" s="125"/>
      <c r="D202" s="77"/>
      <c r="E202" s="187"/>
      <c r="F202" s="77"/>
      <c r="G202" s="195"/>
      <c r="H202" s="195"/>
      <c r="I202" s="195"/>
    </row>
    <row r="203" spans="2:9">
      <c r="B203" s="125"/>
      <c r="D203" s="77"/>
      <c r="E203" s="187"/>
      <c r="F203" s="77"/>
      <c r="G203" s="195"/>
      <c r="H203" s="195"/>
      <c r="I203" s="195"/>
    </row>
    <row r="204" spans="2:9">
      <c r="B204" s="125"/>
      <c r="D204" s="77"/>
      <c r="E204" s="187"/>
      <c r="F204" s="77"/>
      <c r="G204" s="195"/>
      <c r="H204" s="195"/>
      <c r="I204" s="195"/>
    </row>
    <row r="205" spans="2:9">
      <c r="B205" s="125"/>
      <c r="D205" s="77"/>
      <c r="E205" s="187"/>
      <c r="F205" s="77"/>
      <c r="G205" s="195"/>
      <c r="H205" s="195"/>
      <c r="I205" s="195"/>
    </row>
    <row r="206" spans="2:9">
      <c r="B206" s="125"/>
    </row>
  </sheetData>
  <mergeCells count="14">
    <mergeCell ref="D150:E150"/>
    <mergeCell ref="H150:J150"/>
    <mergeCell ref="D151:E151"/>
    <mergeCell ref="H151:J151"/>
    <mergeCell ref="B2:K2"/>
    <mergeCell ref="A7:B7"/>
    <mergeCell ref="A4:A5"/>
    <mergeCell ref="B4:B5"/>
    <mergeCell ref="C4:C5"/>
    <mergeCell ref="D4:D5"/>
    <mergeCell ref="E4:E5"/>
    <mergeCell ref="F4:F5"/>
    <mergeCell ref="G4:G5"/>
    <mergeCell ref="H4:K4"/>
  </mergeCells>
  <pageMargins left="0.43307086614173229" right="0.15748031496062992" top="0.59055118110236227" bottom="0.19685039370078741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6"/>
  <sheetViews>
    <sheetView view="pageBreakPreview" zoomScale="70" zoomScaleSheetLayoutView="70" workbookViewId="0">
      <selection activeCell="A42" sqref="A42"/>
    </sheetView>
  </sheetViews>
  <sheetFormatPr defaultRowHeight="20.25"/>
  <cols>
    <col min="1" max="1" width="70.5703125" style="102" customWidth="1"/>
    <col min="2" max="2" width="8.7109375" style="100" customWidth="1"/>
    <col min="3" max="3" width="12.85546875" style="100" customWidth="1"/>
    <col min="4" max="4" width="15.7109375" style="100" customWidth="1"/>
    <col min="5" max="5" width="16.140625" style="100" customWidth="1"/>
    <col min="6" max="6" width="14.7109375" style="100" customWidth="1"/>
    <col min="7" max="10" width="14.7109375" style="102" customWidth="1"/>
    <col min="11" max="16384" width="9.140625" style="1"/>
  </cols>
  <sheetData>
    <row r="1" spans="1:10" ht="12.75" customHeight="1"/>
    <row r="2" spans="1:10">
      <c r="A2" s="389" t="s">
        <v>195</v>
      </c>
      <c r="B2" s="389"/>
      <c r="C2" s="389"/>
      <c r="D2" s="389"/>
      <c r="E2" s="389"/>
      <c r="F2" s="389"/>
      <c r="G2" s="389"/>
      <c r="H2" s="389"/>
    </row>
    <row r="3" spans="1:10">
      <c r="A3" s="106"/>
      <c r="B3" s="23"/>
      <c r="C3" s="106"/>
      <c r="D3" s="106"/>
      <c r="E3" s="106"/>
      <c r="F3" s="23"/>
      <c r="G3" s="106"/>
      <c r="H3" s="106"/>
      <c r="J3" s="102" t="s">
        <v>146</v>
      </c>
    </row>
    <row r="4" spans="1:10" ht="41.25" customHeight="1">
      <c r="A4" s="415" t="s">
        <v>63</v>
      </c>
      <c r="B4" s="417" t="s">
        <v>13</v>
      </c>
      <c r="C4" s="417" t="s">
        <v>322</v>
      </c>
      <c r="D4" s="417" t="s">
        <v>257</v>
      </c>
      <c r="E4" s="417" t="s">
        <v>258</v>
      </c>
      <c r="F4" s="419" t="s">
        <v>323</v>
      </c>
      <c r="G4" s="421" t="s">
        <v>121</v>
      </c>
      <c r="H4" s="422"/>
      <c r="I4" s="422"/>
      <c r="J4" s="423"/>
    </row>
    <row r="5" spans="1:10" ht="59.25" customHeight="1">
      <c r="A5" s="416"/>
      <c r="B5" s="418"/>
      <c r="C5" s="418"/>
      <c r="D5" s="418"/>
      <c r="E5" s="418"/>
      <c r="F5" s="420"/>
      <c r="G5" s="75" t="s">
        <v>49</v>
      </c>
      <c r="H5" s="75" t="s">
        <v>50</v>
      </c>
      <c r="I5" s="75" t="s">
        <v>51</v>
      </c>
      <c r="J5" s="75" t="s">
        <v>23</v>
      </c>
    </row>
    <row r="6" spans="1:10" ht="21" customHeight="1">
      <c r="A6" s="92">
        <v>1</v>
      </c>
      <c r="B6" s="89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  <c r="H6" s="89">
        <v>8</v>
      </c>
      <c r="I6" s="28">
        <v>9</v>
      </c>
      <c r="J6" s="28">
        <v>10</v>
      </c>
    </row>
    <row r="7" spans="1:10" ht="24" customHeight="1">
      <c r="A7" s="129" t="s">
        <v>44</v>
      </c>
      <c r="B7" s="89"/>
      <c r="C7" s="81"/>
      <c r="D7" s="81"/>
      <c r="E7" s="81"/>
      <c r="F7" s="81"/>
      <c r="G7" s="81"/>
      <c r="H7" s="81"/>
      <c r="I7" s="131"/>
      <c r="J7" s="131"/>
    </row>
    <row r="8" spans="1:10" ht="42" customHeight="1">
      <c r="A8" s="164" t="s">
        <v>148</v>
      </c>
      <c r="B8" s="111">
        <v>3000</v>
      </c>
      <c r="C8" s="165"/>
      <c r="D8" s="168">
        <f>D11+D16</f>
        <v>71538.100000000006</v>
      </c>
      <c r="E8" s="168">
        <f>E11+E16</f>
        <v>71191.900000000009</v>
      </c>
      <c r="F8" s="175">
        <f>SUM(G8:J8)</f>
        <v>25884.3</v>
      </c>
      <c r="G8" s="175">
        <f>G11+G16</f>
        <v>21017.399999999998</v>
      </c>
      <c r="H8" s="175">
        <f>H11+H16</f>
        <v>1447.8</v>
      </c>
      <c r="I8" s="175">
        <f>I11+I16</f>
        <v>798.4</v>
      </c>
      <c r="J8" s="175">
        <f>J11+J16</f>
        <v>2620.7000000000003</v>
      </c>
    </row>
    <row r="9" spans="1:10" ht="41.25" customHeight="1">
      <c r="A9" s="308" t="s">
        <v>113</v>
      </c>
      <c r="B9" s="87">
        <v>3010</v>
      </c>
      <c r="C9" s="168"/>
      <c r="D9" s="168"/>
      <c r="E9" s="168"/>
      <c r="F9" s="112">
        <f t="shared" ref="F9:F10" si="0">SUM(G9:J9)</f>
        <v>53802.9</v>
      </c>
      <c r="G9" s="112">
        <f>G10</f>
        <v>0</v>
      </c>
      <c r="H9" s="112">
        <f t="shared" ref="H9:J9" si="1">H10</f>
        <v>17894.2</v>
      </c>
      <c r="I9" s="112">
        <f t="shared" si="1"/>
        <v>17973.3</v>
      </c>
      <c r="J9" s="112">
        <f t="shared" si="1"/>
        <v>17935.400000000001</v>
      </c>
    </row>
    <row r="10" spans="1:10" ht="42" customHeight="1">
      <c r="A10" s="79" t="s">
        <v>353</v>
      </c>
      <c r="B10" s="89"/>
      <c r="C10" s="165"/>
      <c r="D10" s="165"/>
      <c r="E10" s="165"/>
      <c r="F10" s="107">
        <f t="shared" si="0"/>
        <v>53802.9</v>
      </c>
      <c r="G10" s="185"/>
      <c r="H10" s="90">
        <v>17894.2</v>
      </c>
      <c r="I10" s="90">
        <v>17973.3</v>
      </c>
      <c r="J10" s="90">
        <v>17935.400000000001</v>
      </c>
    </row>
    <row r="11" spans="1:10" s="8" customFormat="1" ht="20.25" customHeight="1">
      <c r="A11" s="166" t="s">
        <v>149</v>
      </c>
      <c r="B11" s="87">
        <v>3020</v>
      </c>
      <c r="C11" s="82"/>
      <c r="D11" s="84">
        <f>D13+D14+D15</f>
        <v>71168.5</v>
      </c>
      <c r="E11" s="84">
        <f>E13+E14+E15</f>
        <v>70821.400000000009</v>
      </c>
      <c r="F11" s="88">
        <f>G11+H11+I11+J11</f>
        <v>25508.799999999996</v>
      </c>
      <c r="G11" s="88">
        <f>G13+G14</f>
        <v>20923.8</v>
      </c>
      <c r="H11" s="88">
        <f t="shared" ref="H11:J11" si="2">H13+H14</f>
        <v>1356.1</v>
      </c>
      <c r="I11" s="88">
        <f t="shared" si="2"/>
        <v>707.1</v>
      </c>
      <c r="J11" s="88">
        <f t="shared" si="2"/>
        <v>2521.8000000000002</v>
      </c>
    </row>
    <row r="12" spans="1:10" s="8" customFormat="1" ht="42.75" hidden="1" customHeight="1">
      <c r="A12" s="121" t="s">
        <v>213</v>
      </c>
      <c r="B12" s="87"/>
      <c r="C12" s="82"/>
      <c r="D12" s="84"/>
      <c r="E12" s="84"/>
      <c r="F12" s="88"/>
      <c r="G12" s="88"/>
      <c r="H12" s="267"/>
      <c r="I12" s="267"/>
      <c r="J12" s="267"/>
    </row>
    <row r="13" spans="1:10" ht="27.75" customHeight="1">
      <c r="A13" s="120" t="s">
        <v>331</v>
      </c>
      <c r="B13" s="89"/>
      <c r="C13" s="81"/>
      <c r="D13" s="107">
        <v>64237.5</v>
      </c>
      <c r="E13" s="107">
        <v>63605.3</v>
      </c>
      <c r="F13" s="114">
        <f t="shared" ref="F13:F14" si="3">SUM(G13:J13)</f>
        <v>17416</v>
      </c>
      <c r="G13" s="114">
        <v>17416</v>
      </c>
      <c r="H13" s="113"/>
      <c r="I13" s="113"/>
      <c r="J13" s="113"/>
    </row>
    <row r="14" spans="1:10" ht="42" customHeight="1">
      <c r="A14" s="120" t="s">
        <v>332</v>
      </c>
      <c r="B14" s="89"/>
      <c r="C14" s="81"/>
      <c r="D14" s="107">
        <v>6621.5</v>
      </c>
      <c r="E14" s="107">
        <v>6906.6</v>
      </c>
      <c r="F14" s="114">
        <f t="shared" si="3"/>
        <v>8092.8</v>
      </c>
      <c r="G14" s="114">
        <v>3507.8</v>
      </c>
      <c r="H14" s="114">
        <v>1356.1</v>
      </c>
      <c r="I14" s="114">
        <v>707.1</v>
      </c>
      <c r="J14" s="114">
        <v>2521.8000000000002</v>
      </c>
    </row>
    <row r="15" spans="1:10" ht="21" customHeight="1">
      <c r="A15" s="79" t="s">
        <v>369</v>
      </c>
      <c r="B15" s="325"/>
      <c r="C15" s="81"/>
      <c r="D15" s="81">
        <v>309.5</v>
      </c>
      <c r="E15" s="81">
        <v>309.5</v>
      </c>
      <c r="F15" s="229"/>
      <c r="G15" s="229"/>
      <c r="H15" s="229"/>
      <c r="I15" s="229"/>
      <c r="J15" s="229"/>
    </row>
    <row r="16" spans="1:10" s="8" customFormat="1" ht="24" customHeight="1">
      <c r="A16" s="166" t="s">
        <v>150</v>
      </c>
      <c r="B16" s="87">
        <v>3040</v>
      </c>
      <c r="C16" s="82"/>
      <c r="D16" s="218">
        <f>D19+D20+D17+D18</f>
        <v>369.6</v>
      </c>
      <c r="E16" s="218">
        <f>E19+E20+E17+E18</f>
        <v>370.5</v>
      </c>
      <c r="F16" s="218">
        <f>SUM(G16:J16)</f>
        <v>375.5</v>
      </c>
      <c r="G16" s="218">
        <f>G19+G20+G17+G18</f>
        <v>93.6</v>
      </c>
      <c r="H16" s="218">
        <f>H19+H20+H17+H18</f>
        <v>91.7</v>
      </c>
      <c r="I16" s="218">
        <f>I19+I20+I17+I18</f>
        <v>91.3</v>
      </c>
      <c r="J16" s="218">
        <f>J19+J20+J17+J18</f>
        <v>98.9</v>
      </c>
    </row>
    <row r="17" spans="1:10" s="8" customFormat="1" ht="22.5" customHeight="1">
      <c r="A17" s="120" t="s">
        <v>371</v>
      </c>
      <c r="B17" s="89"/>
      <c r="C17" s="81"/>
      <c r="D17" s="211">
        <v>9.5</v>
      </c>
      <c r="E17" s="211">
        <v>10.1</v>
      </c>
      <c r="F17" s="222">
        <f>SUM(G17:J17)</f>
        <v>9.6</v>
      </c>
      <c r="G17" s="222">
        <v>2.2999999999999998</v>
      </c>
      <c r="H17" s="222">
        <v>2.2999999999999998</v>
      </c>
      <c r="I17" s="222">
        <v>2.2999999999999998</v>
      </c>
      <c r="J17" s="222">
        <v>2.7</v>
      </c>
    </row>
    <row r="18" spans="1:10" s="8" customFormat="1" ht="63.75" customHeight="1">
      <c r="A18" s="120" t="s">
        <v>370</v>
      </c>
      <c r="B18" s="89"/>
      <c r="C18" s="81"/>
      <c r="D18" s="211">
        <v>195.8</v>
      </c>
      <c r="E18" s="211">
        <v>195.8</v>
      </c>
      <c r="F18" s="222">
        <f>SUM(G18:J18)</f>
        <v>195.79999999999998</v>
      </c>
      <c r="G18" s="222">
        <v>45.7</v>
      </c>
      <c r="H18" s="222">
        <v>50.2</v>
      </c>
      <c r="I18" s="222">
        <v>49.8</v>
      </c>
      <c r="J18" s="222">
        <v>50.1</v>
      </c>
    </row>
    <row r="19" spans="1:10" s="8" customFormat="1" ht="23.25" customHeight="1">
      <c r="A19" s="130" t="s">
        <v>387</v>
      </c>
      <c r="B19" s="89"/>
      <c r="C19" s="81"/>
      <c r="D19" s="211">
        <v>164.3</v>
      </c>
      <c r="E19" s="211">
        <v>164.6</v>
      </c>
      <c r="F19" s="222">
        <f t="shared" ref="F19" si="4">SUM(G19:J19)</f>
        <v>170.10000000000002</v>
      </c>
      <c r="G19" s="222">
        <v>45.6</v>
      </c>
      <c r="H19" s="222">
        <v>39.200000000000003</v>
      </c>
      <c r="I19" s="222">
        <v>39.200000000000003</v>
      </c>
      <c r="J19" s="222">
        <v>46.1</v>
      </c>
    </row>
    <row r="20" spans="1:10" ht="45.75" hidden="1" customHeight="1">
      <c r="A20" s="120"/>
      <c r="B20" s="89"/>
      <c r="C20" s="112"/>
      <c r="D20" s="210"/>
      <c r="E20" s="210"/>
      <c r="F20" s="218"/>
      <c r="G20" s="223"/>
      <c r="H20" s="223"/>
      <c r="I20" s="222"/>
      <c r="J20" s="222"/>
    </row>
    <row r="21" spans="1:10" ht="45.75" hidden="1" customHeight="1">
      <c r="A21" s="123" t="s">
        <v>89</v>
      </c>
      <c r="B21" s="89">
        <v>3100</v>
      </c>
      <c r="C21" s="112"/>
      <c r="D21" s="210"/>
      <c r="E21" s="210"/>
      <c r="F21" s="218"/>
      <c r="G21" s="223"/>
      <c r="H21" s="223"/>
      <c r="I21" s="222"/>
      <c r="J21" s="222"/>
    </row>
    <row r="22" spans="1:10" ht="23.25" customHeight="1">
      <c r="A22" s="123" t="s">
        <v>326</v>
      </c>
      <c r="B22" s="89"/>
      <c r="C22" s="112"/>
      <c r="D22" s="211"/>
      <c r="E22" s="211"/>
      <c r="F22" s="81">
        <f t="shared" ref="F22:F26" si="5">SUM(G22:J22)</f>
        <v>0</v>
      </c>
      <c r="G22" s="223"/>
      <c r="H22" s="223"/>
      <c r="I22" s="222"/>
      <c r="J22" s="222"/>
    </row>
    <row r="23" spans="1:10" ht="39.75" customHeight="1">
      <c r="A23" s="152" t="s">
        <v>95</v>
      </c>
      <c r="B23" s="196">
        <v>3200</v>
      </c>
      <c r="C23" s="112">
        <f>C24</f>
        <v>0</v>
      </c>
      <c r="D23" s="112">
        <f t="shared" ref="D23:J23" si="6">D24</f>
        <v>56239.200000000004</v>
      </c>
      <c r="E23" s="112">
        <f t="shared" si="6"/>
        <v>39778.400000000001</v>
      </c>
      <c r="F23" s="82">
        <f t="shared" si="5"/>
        <v>15750.7</v>
      </c>
      <c r="G23" s="112">
        <f t="shared" si="6"/>
        <v>15750.7</v>
      </c>
      <c r="H23" s="112">
        <f t="shared" si="6"/>
        <v>0</v>
      </c>
      <c r="I23" s="112">
        <f t="shared" si="6"/>
        <v>0</v>
      </c>
      <c r="J23" s="112">
        <f t="shared" si="6"/>
        <v>0</v>
      </c>
    </row>
    <row r="24" spans="1:10" ht="21" customHeight="1">
      <c r="A24" s="152" t="s">
        <v>187</v>
      </c>
      <c r="B24" s="196">
        <v>3210</v>
      </c>
      <c r="C24" s="112">
        <f>C25+C26</f>
        <v>0</v>
      </c>
      <c r="D24" s="112">
        <f t="shared" ref="D24:J24" si="7">D25+D26</f>
        <v>56239.200000000004</v>
      </c>
      <c r="E24" s="112">
        <f t="shared" si="7"/>
        <v>39778.400000000001</v>
      </c>
      <c r="F24" s="82">
        <f t="shared" si="5"/>
        <v>15750.7</v>
      </c>
      <c r="G24" s="112">
        <f t="shared" si="7"/>
        <v>15750.7</v>
      </c>
      <c r="H24" s="112">
        <f t="shared" si="7"/>
        <v>0</v>
      </c>
      <c r="I24" s="112">
        <f t="shared" si="7"/>
        <v>0</v>
      </c>
      <c r="J24" s="112">
        <f t="shared" si="7"/>
        <v>0</v>
      </c>
    </row>
    <row r="25" spans="1:10" ht="23.25" customHeight="1">
      <c r="A25" s="158" t="s">
        <v>331</v>
      </c>
      <c r="B25" s="73"/>
      <c r="C25" s="112"/>
      <c r="D25" s="211">
        <v>55787.4</v>
      </c>
      <c r="E25" s="319">
        <v>39326.6</v>
      </c>
      <c r="F25" s="81">
        <f t="shared" si="5"/>
        <v>0</v>
      </c>
      <c r="G25" s="223"/>
      <c r="H25" s="223"/>
      <c r="I25" s="222"/>
      <c r="J25" s="222"/>
    </row>
    <row r="26" spans="1:10" ht="45" customHeight="1">
      <c r="A26" s="158" t="s">
        <v>332</v>
      </c>
      <c r="B26" s="73"/>
      <c r="C26" s="112"/>
      <c r="D26" s="211">
        <v>451.8</v>
      </c>
      <c r="E26" s="319">
        <v>451.8</v>
      </c>
      <c r="F26" s="81">
        <f t="shared" si="5"/>
        <v>15750.7</v>
      </c>
      <c r="G26" s="223">
        <v>15750.7</v>
      </c>
      <c r="H26" s="223"/>
      <c r="I26" s="222"/>
      <c r="J26" s="222"/>
    </row>
    <row r="27" spans="1:10" s="8" customFormat="1" ht="43.5" customHeight="1">
      <c r="A27" s="164" t="s">
        <v>325</v>
      </c>
      <c r="B27" s="167"/>
      <c r="C27" s="168">
        <f>C28+C41</f>
        <v>0</v>
      </c>
      <c r="D27" s="168">
        <f>D28+D41</f>
        <v>56239.200000000004</v>
      </c>
      <c r="E27" s="168">
        <f>E28+E41</f>
        <v>39778.400000000001</v>
      </c>
      <c r="F27" s="168">
        <f>SUM(G27:J27)</f>
        <v>15750.699999999997</v>
      </c>
      <c r="G27" s="168">
        <f>G28+G41</f>
        <v>15750.699999999997</v>
      </c>
      <c r="H27" s="168">
        <f>H28+H41</f>
        <v>0</v>
      </c>
      <c r="I27" s="168">
        <f>I28+I41</f>
        <v>0</v>
      </c>
      <c r="J27" s="168">
        <f>J28+J41</f>
        <v>0</v>
      </c>
    </row>
    <row r="28" spans="1:10" s="8" customFormat="1" ht="40.5" customHeight="1">
      <c r="A28" s="233" t="s">
        <v>373</v>
      </c>
      <c r="B28" s="133">
        <v>3266</v>
      </c>
      <c r="C28" s="82">
        <f>SUM(C29:C39)</f>
        <v>0</v>
      </c>
      <c r="D28" s="82">
        <f t="shared" ref="D28:J28" si="8">SUM(D29:D39)</f>
        <v>55787.4</v>
      </c>
      <c r="E28" s="82">
        <f t="shared" si="8"/>
        <v>39326.6</v>
      </c>
      <c r="F28" s="82">
        <f>SUM(F29:F39)+F40</f>
        <v>15750.699999999997</v>
      </c>
      <c r="G28" s="82">
        <f>SUM(G29:G39)+G40</f>
        <v>15750.699999999997</v>
      </c>
      <c r="H28" s="82">
        <f t="shared" si="8"/>
        <v>0</v>
      </c>
      <c r="I28" s="82">
        <f t="shared" si="8"/>
        <v>0</v>
      </c>
      <c r="J28" s="82">
        <f t="shared" si="8"/>
        <v>0</v>
      </c>
    </row>
    <row r="29" spans="1:10" s="8" customFormat="1" ht="22.5" customHeight="1">
      <c r="A29" s="79" t="s">
        <v>382</v>
      </c>
      <c r="B29" s="320"/>
      <c r="C29" s="81"/>
      <c r="D29" s="321">
        <v>55787.4</v>
      </c>
      <c r="E29" s="241">
        <v>39326.6</v>
      </c>
      <c r="F29" s="322">
        <f t="shared" ref="F29:F38" si="9">SUM(G29:J29)</f>
        <v>0</v>
      </c>
      <c r="G29" s="212"/>
      <c r="H29" s="212"/>
      <c r="I29" s="212"/>
      <c r="J29" s="212"/>
    </row>
    <row r="30" spans="1:10" s="8" customFormat="1" ht="42" customHeight="1">
      <c r="A30" s="130" t="s">
        <v>372</v>
      </c>
      <c r="B30" s="133"/>
      <c r="C30" s="81"/>
      <c r="D30" s="223"/>
      <c r="E30" s="211"/>
      <c r="F30" s="212">
        <f t="shared" si="9"/>
        <v>312.3</v>
      </c>
      <c r="G30" s="212">
        <v>312.3</v>
      </c>
      <c r="H30" s="212"/>
      <c r="I30" s="212"/>
      <c r="J30" s="212"/>
    </row>
    <row r="31" spans="1:10" s="8" customFormat="1" ht="43.5" customHeight="1">
      <c r="A31" s="130" t="s">
        <v>374</v>
      </c>
      <c r="B31" s="133"/>
      <c r="C31" s="81"/>
      <c r="D31" s="223"/>
      <c r="E31" s="211"/>
      <c r="F31" s="212">
        <f t="shared" si="9"/>
        <v>367.2</v>
      </c>
      <c r="G31" s="212">
        <v>367.2</v>
      </c>
      <c r="H31" s="212"/>
      <c r="I31" s="212"/>
      <c r="J31" s="212"/>
    </row>
    <row r="32" spans="1:10" s="8" customFormat="1" ht="42.75" customHeight="1">
      <c r="A32" s="130" t="s">
        <v>388</v>
      </c>
      <c r="B32" s="133"/>
      <c r="C32" s="81"/>
      <c r="D32" s="223"/>
      <c r="E32" s="211"/>
      <c r="F32" s="212">
        <f t="shared" si="9"/>
        <v>2162.1999999999998</v>
      </c>
      <c r="G32" s="212">
        <v>2162.1999999999998</v>
      </c>
      <c r="H32" s="212"/>
      <c r="I32" s="212"/>
      <c r="J32" s="212"/>
    </row>
    <row r="33" spans="1:10" s="8" customFormat="1" ht="22.5" customHeight="1">
      <c r="A33" s="234" t="s">
        <v>375</v>
      </c>
      <c r="B33" s="133"/>
      <c r="C33" s="81"/>
      <c r="D33" s="223"/>
      <c r="E33" s="211"/>
      <c r="F33" s="212">
        <f t="shared" si="9"/>
        <v>2443.5</v>
      </c>
      <c r="G33" s="212">
        <v>2443.5</v>
      </c>
      <c r="H33" s="212"/>
      <c r="I33" s="212"/>
      <c r="J33" s="212"/>
    </row>
    <row r="34" spans="1:10" s="8" customFormat="1" ht="22.5" customHeight="1">
      <c r="A34" s="234" t="s">
        <v>376</v>
      </c>
      <c r="B34" s="133"/>
      <c r="C34" s="81"/>
      <c r="D34" s="223"/>
      <c r="E34" s="211"/>
      <c r="F34" s="212">
        <f t="shared" si="9"/>
        <v>380.2</v>
      </c>
      <c r="G34" s="212">
        <v>380.2</v>
      </c>
      <c r="H34" s="212"/>
      <c r="I34" s="212"/>
      <c r="J34" s="212"/>
    </row>
    <row r="35" spans="1:10" s="8" customFormat="1" ht="63.75" customHeight="1">
      <c r="A35" s="130" t="s">
        <v>377</v>
      </c>
      <c r="B35" s="133"/>
      <c r="C35" s="81"/>
      <c r="D35" s="223"/>
      <c r="E35" s="211"/>
      <c r="F35" s="212">
        <f t="shared" si="9"/>
        <v>4230.7</v>
      </c>
      <c r="G35" s="212">
        <v>4230.7</v>
      </c>
      <c r="H35" s="212"/>
      <c r="I35" s="212"/>
      <c r="J35" s="212"/>
    </row>
    <row r="36" spans="1:10" s="8" customFormat="1" ht="24.75" customHeight="1">
      <c r="A36" s="130" t="s">
        <v>378</v>
      </c>
      <c r="B36" s="133"/>
      <c r="C36" s="81"/>
      <c r="D36" s="223"/>
      <c r="E36" s="211"/>
      <c r="F36" s="212">
        <f t="shared" si="9"/>
        <v>187.1</v>
      </c>
      <c r="G36" s="212">
        <v>187.1</v>
      </c>
      <c r="H36" s="212"/>
      <c r="I36" s="212"/>
      <c r="J36" s="212"/>
    </row>
    <row r="37" spans="1:10" s="8" customFormat="1" ht="64.5" customHeight="1">
      <c r="A37" s="130" t="s">
        <v>379</v>
      </c>
      <c r="B37" s="133"/>
      <c r="C37" s="81"/>
      <c r="D37" s="223"/>
      <c r="E37" s="211"/>
      <c r="F37" s="212">
        <f t="shared" si="9"/>
        <v>1286.3</v>
      </c>
      <c r="G37" s="212">
        <v>1286.3</v>
      </c>
      <c r="H37" s="212"/>
      <c r="I37" s="212"/>
      <c r="J37" s="212"/>
    </row>
    <row r="38" spans="1:10" s="8" customFormat="1" ht="67.5" customHeight="1">
      <c r="A38" s="130" t="s">
        <v>380</v>
      </c>
      <c r="B38" s="133"/>
      <c r="C38" s="81"/>
      <c r="D38" s="223"/>
      <c r="E38" s="211"/>
      <c r="F38" s="212">
        <f t="shared" si="9"/>
        <v>1162.4000000000001</v>
      </c>
      <c r="G38" s="212">
        <v>1162.4000000000001</v>
      </c>
      <c r="H38" s="212"/>
      <c r="I38" s="212"/>
      <c r="J38" s="212"/>
    </row>
    <row r="39" spans="1:10" s="8" customFormat="1" ht="63" customHeight="1">
      <c r="A39" s="130" t="s">
        <v>381</v>
      </c>
      <c r="B39" s="133"/>
      <c r="C39" s="81"/>
      <c r="D39" s="223"/>
      <c r="E39" s="211"/>
      <c r="F39" s="212">
        <f>SUM(G39:J39)</f>
        <v>1530</v>
      </c>
      <c r="G39" s="212">
        <v>1530</v>
      </c>
      <c r="H39" s="212"/>
      <c r="I39" s="212"/>
      <c r="J39" s="212"/>
    </row>
    <row r="40" spans="1:10" s="8" customFormat="1" ht="43.5" customHeight="1">
      <c r="A40" s="130" t="s">
        <v>392</v>
      </c>
      <c r="B40" s="133"/>
      <c r="C40" s="81"/>
      <c r="D40" s="223"/>
      <c r="E40" s="211"/>
      <c r="F40" s="212">
        <f>SUM(G40:J40)</f>
        <v>1688.8</v>
      </c>
      <c r="G40" s="212">
        <v>1688.8</v>
      </c>
      <c r="H40" s="212"/>
      <c r="I40" s="212"/>
      <c r="J40" s="212"/>
    </row>
    <row r="41" spans="1:10" s="8" customFormat="1" ht="24" customHeight="1">
      <c r="A41" s="233" t="s">
        <v>383</v>
      </c>
      <c r="B41" s="133">
        <v>3270</v>
      </c>
      <c r="C41" s="82">
        <f>C42</f>
        <v>0</v>
      </c>
      <c r="D41" s="82">
        <f t="shared" ref="D41:J41" si="10">D42</f>
        <v>451.8</v>
      </c>
      <c r="E41" s="82">
        <f t="shared" si="10"/>
        <v>451.8</v>
      </c>
      <c r="F41" s="212">
        <f t="shared" ref="F41:F42" si="11">SUM(G41:J41)</f>
        <v>0</v>
      </c>
      <c r="G41" s="82">
        <f t="shared" si="10"/>
        <v>0</v>
      </c>
      <c r="H41" s="82">
        <f t="shared" si="10"/>
        <v>0</v>
      </c>
      <c r="I41" s="82">
        <f t="shared" si="10"/>
        <v>0</v>
      </c>
      <c r="J41" s="82">
        <f t="shared" si="10"/>
        <v>0</v>
      </c>
    </row>
    <row r="42" spans="1:10" s="8" customFormat="1" ht="27.75" customHeight="1">
      <c r="A42" s="79" t="s">
        <v>390</v>
      </c>
      <c r="B42" s="133"/>
      <c r="C42" s="81"/>
      <c r="D42" s="223">
        <v>451.8</v>
      </c>
      <c r="E42" s="211">
        <v>451.8</v>
      </c>
      <c r="F42" s="212">
        <f t="shared" si="11"/>
        <v>0</v>
      </c>
      <c r="G42" s="212"/>
      <c r="H42" s="212"/>
      <c r="I42" s="212"/>
      <c r="J42" s="212"/>
    </row>
    <row r="43" spans="1:10" s="109" customFormat="1" ht="74.25" customHeight="1">
      <c r="A43" s="169" t="s">
        <v>217</v>
      </c>
      <c r="B43" s="170"/>
      <c r="C43" s="424" t="s">
        <v>256</v>
      </c>
      <c r="D43" s="424"/>
      <c r="E43" s="424"/>
      <c r="F43" s="176"/>
      <c r="G43" s="407" t="s">
        <v>218</v>
      </c>
      <c r="H43" s="408"/>
      <c r="I43" s="408"/>
      <c r="J43" s="118"/>
    </row>
    <row r="44" spans="1:10" ht="23.25" customHeight="1">
      <c r="A44" s="104" t="s">
        <v>131</v>
      </c>
      <c r="B44" s="105"/>
      <c r="C44" s="380" t="s">
        <v>147</v>
      </c>
      <c r="D44" s="380"/>
      <c r="E44" s="103"/>
      <c r="F44" s="202"/>
      <c r="G44" s="347" t="s">
        <v>34</v>
      </c>
      <c r="H44" s="347"/>
      <c r="I44" s="347"/>
      <c r="J44" s="202"/>
    </row>
    <row r="45" spans="1:10" ht="53.25" customHeight="1">
      <c r="A45" s="124"/>
      <c r="B45" s="134"/>
      <c r="C45" s="119"/>
      <c r="D45" s="115"/>
      <c r="E45" s="115"/>
      <c r="F45" s="116"/>
      <c r="G45" s="116"/>
      <c r="H45" s="116"/>
      <c r="I45" s="202"/>
      <c r="J45" s="202"/>
    </row>
    <row r="46" spans="1:10" ht="53.25" customHeight="1">
      <c r="A46" s="235"/>
      <c r="B46" s="236"/>
      <c r="C46" s="237"/>
      <c r="D46" s="238"/>
      <c r="E46" s="239"/>
      <c r="F46" s="240"/>
      <c r="G46" s="240"/>
      <c r="H46" s="240"/>
      <c r="I46" s="240"/>
      <c r="J46" s="240"/>
    </row>
    <row r="47" spans="1:10" ht="53.25" customHeight="1">
      <c r="A47" s="235"/>
      <c r="B47" s="236"/>
      <c r="C47" s="237"/>
      <c r="D47" s="238"/>
      <c r="E47" s="239"/>
      <c r="F47" s="240"/>
      <c r="G47" s="240"/>
      <c r="H47" s="240"/>
      <c r="I47" s="240"/>
      <c r="J47" s="240"/>
    </row>
    <row r="48" spans="1:10" ht="53.25" customHeight="1">
      <c r="A48" s="124"/>
      <c r="B48" s="134"/>
      <c r="C48" s="119"/>
      <c r="D48" s="115"/>
      <c r="E48" s="115"/>
      <c r="F48" s="116"/>
      <c r="G48" s="116"/>
      <c r="H48" s="116"/>
      <c r="I48" s="202"/>
      <c r="J48" s="202"/>
    </row>
    <row r="49" spans="1:10" ht="53.25" customHeight="1">
      <c r="A49" s="124"/>
      <c r="B49" s="134"/>
      <c r="C49" s="119"/>
      <c r="D49" s="115"/>
      <c r="E49" s="115"/>
      <c r="F49" s="116"/>
      <c r="G49" s="116"/>
      <c r="H49" s="116"/>
      <c r="I49" s="202"/>
      <c r="J49" s="202"/>
    </row>
    <row r="50" spans="1:10" ht="53.25" customHeight="1">
      <c r="A50" s="124"/>
      <c r="B50" s="134"/>
      <c r="C50" s="119"/>
      <c r="D50" s="115"/>
      <c r="E50" s="115"/>
      <c r="F50" s="115"/>
      <c r="G50" s="115"/>
      <c r="H50" s="115"/>
    </row>
    <row r="51" spans="1:10" ht="53.25" customHeight="1">
      <c r="A51" s="124"/>
      <c r="B51" s="134"/>
      <c r="C51" s="119"/>
      <c r="D51" s="115"/>
      <c r="E51" s="115"/>
      <c r="F51" s="115"/>
      <c r="G51" s="115"/>
      <c r="H51" s="115"/>
    </row>
    <row r="52" spans="1:10" ht="53.25" customHeight="1">
      <c r="A52" s="124"/>
      <c r="B52" s="134"/>
      <c r="C52" s="119"/>
      <c r="D52" s="115"/>
      <c r="E52" s="115"/>
      <c r="F52" s="115"/>
      <c r="G52" s="115"/>
      <c r="H52" s="115"/>
    </row>
    <row r="53" spans="1:10" ht="53.25" customHeight="1">
      <c r="A53" s="124"/>
      <c r="B53" s="134"/>
      <c r="C53" s="119"/>
      <c r="D53" s="115"/>
      <c r="E53" s="115"/>
      <c r="F53" s="115"/>
      <c r="G53" s="115"/>
      <c r="H53" s="115"/>
    </row>
    <row r="54" spans="1:10" ht="53.25" customHeight="1">
      <c r="A54" s="124"/>
      <c r="B54" s="134"/>
      <c r="C54" s="119"/>
      <c r="D54" s="115"/>
      <c r="E54" s="115"/>
      <c r="F54" s="115"/>
      <c r="G54" s="115"/>
      <c r="H54" s="115"/>
    </row>
    <row r="55" spans="1:10" ht="53.25" customHeight="1">
      <c r="A55" s="124"/>
      <c r="B55" s="134"/>
      <c r="C55" s="119"/>
      <c r="D55" s="115"/>
      <c r="E55" s="115"/>
      <c r="F55" s="115"/>
      <c r="G55" s="115"/>
      <c r="H55" s="115"/>
    </row>
    <row r="56" spans="1:10" ht="53.25" customHeight="1">
      <c r="A56" s="124"/>
      <c r="B56" s="134"/>
      <c r="C56" s="119"/>
      <c r="D56" s="115"/>
      <c r="E56" s="115"/>
      <c r="F56" s="115"/>
      <c r="G56" s="115"/>
      <c r="H56" s="115"/>
    </row>
    <row r="57" spans="1:10" ht="53.25" customHeight="1">
      <c r="A57" s="124"/>
      <c r="B57" s="134"/>
      <c r="C57" s="119"/>
      <c r="D57" s="115"/>
      <c r="E57" s="115"/>
      <c r="F57" s="115"/>
      <c r="G57" s="115"/>
      <c r="H57" s="115"/>
    </row>
    <row r="58" spans="1:10" ht="53.25" customHeight="1">
      <c r="A58" s="124"/>
      <c r="B58" s="134"/>
      <c r="C58" s="119"/>
      <c r="D58" s="115"/>
      <c r="E58" s="115"/>
      <c r="F58" s="115"/>
      <c r="G58" s="115"/>
      <c r="H58" s="115"/>
    </row>
    <row r="59" spans="1:10" ht="53.25" customHeight="1">
      <c r="A59" s="124"/>
      <c r="B59" s="134"/>
      <c r="C59" s="119"/>
      <c r="D59" s="115"/>
      <c r="E59" s="115"/>
      <c r="F59" s="115"/>
      <c r="G59" s="115"/>
      <c r="H59" s="115"/>
    </row>
    <row r="60" spans="1:10" ht="53.25" customHeight="1">
      <c r="A60" s="124"/>
      <c r="B60" s="134"/>
      <c r="C60" s="119"/>
      <c r="D60" s="115"/>
      <c r="E60" s="115"/>
      <c r="F60" s="115"/>
      <c r="G60" s="115"/>
      <c r="H60" s="115"/>
    </row>
    <row r="61" spans="1:10" ht="53.25" customHeight="1">
      <c r="A61" s="124"/>
      <c r="B61" s="134"/>
      <c r="C61" s="119"/>
      <c r="D61" s="115"/>
      <c r="E61" s="115"/>
      <c r="F61" s="115"/>
      <c r="G61" s="115"/>
      <c r="H61" s="115"/>
    </row>
    <row r="62" spans="1:10" ht="53.25" customHeight="1">
      <c r="A62" s="124"/>
      <c r="B62" s="134"/>
      <c r="C62" s="119"/>
      <c r="D62" s="115"/>
      <c r="E62" s="115"/>
      <c r="F62" s="115"/>
      <c r="G62" s="115"/>
      <c r="H62" s="115"/>
    </row>
    <row r="63" spans="1:10" ht="53.25" customHeight="1">
      <c r="A63" s="124"/>
      <c r="B63" s="134"/>
      <c r="C63" s="119"/>
      <c r="D63" s="115"/>
      <c r="E63" s="115"/>
      <c r="F63" s="115"/>
      <c r="G63" s="115"/>
      <c r="H63" s="115"/>
    </row>
    <row r="64" spans="1:10" ht="53.25" customHeight="1">
      <c r="A64" s="124"/>
      <c r="B64" s="134"/>
      <c r="C64" s="119"/>
      <c r="D64" s="115"/>
      <c r="E64" s="115"/>
      <c r="F64" s="115"/>
      <c r="G64" s="115"/>
      <c r="H64" s="115"/>
    </row>
    <row r="65" spans="1:8" ht="53.25" customHeight="1">
      <c r="A65" s="124"/>
      <c r="B65" s="134"/>
      <c r="C65" s="119"/>
      <c r="D65" s="115"/>
      <c r="E65" s="115"/>
      <c r="F65" s="115"/>
      <c r="G65" s="115"/>
      <c r="H65" s="115"/>
    </row>
    <row r="66" spans="1:8" ht="53.25" customHeight="1">
      <c r="A66" s="124"/>
      <c r="B66" s="134"/>
      <c r="C66" s="119"/>
      <c r="D66" s="115"/>
      <c r="E66" s="115"/>
      <c r="F66" s="115"/>
      <c r="G66" s="115"/>
      <c r="H66" s="115"/>
    </row>
    <row r="67" spans="1:8" ht="53.25" customHeight="1">
      <c r="A67" s="124"/>
      <c r="B67" s="134"/>
      <c r="C67" s="119"/>
      <c r="D67" s="115"/>
      <c r="E67" s="115"/>
      <c r="F67" s="115"/>
      <c r="G67" s="115"/>
      <c r="H67" s="115"/>
    </row>
    <row r="68" spans="1:8" ht="53.25" customHeight="1">
      <c r="A68" s="124"/>
      <c r="B68" s="134"/>
      <c r="C68" s="119"/>
      <c r="D68" s="115"/>
      <c r="E68" s="115"/>
      <c r="F68" s="115"/>
      <c r="G68" s="115"/>
      <c r="H68" s="115"/>
    </row>
    <row r="69" spans="1:8" ht="53.25" customHeight="1">
      <c r="A69" s="124"/>
      <c r="B69" s="134"/>
      <c r="C69" s="119"/>
      <c r="D69" s="115"/>
      <c r="E69" s="115"/>
      <c r="F69" s="115"/>
      <c r="G69" s="115"/>
      <c r="H69" s="115"/>
    </row>
    <row r="70" spans="1:8">
      <c r="A70" s="124"/>
      <c r="B70" s="134"/>
      <c r="C70" s="119"/>
      <c r="D70" s="115"/>
      <c r="E70" s="115"/>
      <c r="F70" s="115"/>
      <c r="G70" s="115"/>
      <c r="H70" s="115"/>
    </row>
    <row r="71" spans="1:8">
      <c r="A71" s="124"/>
      <c r="B71" s="134"/>
      <c r="C71" s="119"/>
      <c r="D71" s="115"/>
      <c r="E71" s="115"/>
      <c r="F71" s="115"/>
      <c r="G71" s="115"/>
      <c r="H71" s="115"/>
    </row>
    <row r="72" spans="1:8">
      <c r="A72" s="124"/>
      <c r="B72" s="134"/>
      <c r="C72" s="119"/>
      <c r="D72" s="115"/>
      <c r="E72" s="115"/>
      <c r="F72" s="115"/>
      <c r="G72" s="115"/>
      <c r="H72" s="115"/>
    </row>
    <row r="73" spans="1:8">
      <c r="A73" s="124"/>
      <c r="B73" s="134"/>
      <c r="C73" s="119"/>
      <c r="D73" s="115"/>
      <c r="E73" s="115"/>
      <c r="F73" s="115"/>
      <c r="G73" s="115"/>
      <c r="H73" s="115"/>
    </row>
    <row r="74" spans="1:8">
      <c r="A74" s="124"/>
      <c r="B74" s="134"/>
      <c r="C74" s="119"/>
      <c r="D74" s="115"/>
      <c r="E74" s="115"/>
      <c r="F74" s="115"/>
      <c r="G74" s="115"/>
      <c r="H74" s="115"/>
    </row>
    <row r="75" spans="1:8">
      <c r="A75" s="124"/>
      <c r="B75" s="134"/>
      <c r="C75" s="119"/>
      <c r="D75" s="115"/>
      <c r="E75" s="115"/>
      <c r="F75" s="115"/>
      <c r="G75" s="115"/>
      <c r="H75" s="115"/>
    </row>
    <row r="76" spans="1:8">
      <c r="A76" s="124"/>
      <c r="C76" s="101"/>
      <c r="D76" s="116"/>
      <c r="E76" s="116"/>
      <c r="F76" s="116"/>
      <c r="G76" s="116"/>
      <c r="H76" s="116"/>
    </row>
    <row r="77" spans="1:8">
      <c r="A77" s="125"/>
      <c r="C77" s="101"/>
      <c r="D77" s="116"/>
      <c r="E77" s="116"/>
      <c r="F77" s="116"/>
      <c r="G77" s="116"/>
      <c r="H77" s="116"/>
    </row>
    <row r="78" spans="1:8">
      <c r="A78" s="125"/>
      <c r="C78" s="101"/>
      <c r="D78" s="116"/>
      <c r="E78" s="116"/>
      <c r="F78" s="116"/>
      <c r="G78" s="116"/>
      <c r="H78" s="116"/>
    </row>
    <row r="79" spans="1:8">
      <c r="A79" s="125"/>
      <c r="C79" s="101"/>
      <c r="D79" s="116"/>
      <c r="E79" s="116"/>
      <c r="F79" s="116"/>
      <c r="G79" s="116"/>
      <c r="H79" s="116"/>
    </row>
    <row r="80" spans="1:8">
      <c r="A80" s="125"/>
      <c r="C80" s="101"/>
      <c r="D80" s="116"/>
      <c r="E80" s="116"/>
      <c r="F80" s="116"/>
      <c r="G80" s="116"/>
      <c r="H80" s="116"/>
    </row>
    <row r="81" spans="1:8">
      <c r="A81" s="125"/>
      <c r="C81" s="101"/>
      <c r="D81" s="116"/>
      <c r="E81" s="116"/>
      <c r="F81" s="116"/>
      <c r="G81" s="116"/>
      <c r="H81" s="116"/>
    </row>
    <row r="82" spans="1:8">
      <c r="A82" s="125"/>
      <c r="C82" s="101"/>
      <c r="D82" s="116"/>
      <c r="E82" s="116"/>
      <c r="F82" s="116"/>
      <c r="G82" s="116"/>
      <c r="H82" s="116"/>
    </row>
    <row r="83" spans="1:8">
      <c r="A83" s="125"/>
      <c r="C83" s="101"/>
      <c r="D83" s="116"/>
      <c r="E83" s="116"/>
      <c r="F83" s="116"/>
      <c r="G83" s="116"/>
      <c r="H83" s="116"/>
    </row>
    <row r="84" spans="1:8">
      <c r="A84" s="125"/>
      <c r="C84" s="101"/>
      <c r="D84" s="116"/>
      <c r="E84" s="116"/>
      <c r="F84" s="116"/>
      <c r="G84" s="116"/>
      <c r="H84" s="116"/>
    </row>
    <row r="85" spans="1:8">
      <c r="A85" s="125"/>
      <c r="C85" s="101"/>
      <c r="D85" s="116"/>
      <c r="E85" s="116"/>
      <c r="F85" s="116"/>
      <c r="G85" s="116"/>
      <c r="H85" s="116"/>
    </row>
    <row r="86" spans="1:8">
      <c r="A86" s="125"/>
      <c r="C86" s="101"/>
      <c r="D86" s="116"/>
      <c r="E86" s="116"/>
      <c r="F86" s="116"/>
      <c r="G86" s="116"/>
      <c r="H86" s="116"/>
    </row>
    <row r="87" spans="1:8">
      <c r="A87" s="125"/>
      <c r="C87" s="101"/>
      <c r="D87" s="116"/>
      <c r="E87" s="116"/>
      <c r="F87" s="116"/>
      <c r="G87" s="116"/>
      <c r="H87" s="116"/>
    </row>
    <row r="88" spans="1:8">
      <c r="A88" s="125"/>
      <c r="C88" s="101"/>
      <c r="D88" s="116"/>
      <c r="E88" s="116"/>
      <c r="F88" s="116"/>
      <c r="G88" s="116"/>
      <c r="H88" s="116"/>
    </row>
    <row r="89" spans="1:8">
      <c r="A89" s="125"/>
      <c r="C89" s="101"/>
      <c r="D89" s="116"/>
      <c r="E89" s="116"/>
      <c r="F89" s="116"/>
      <c r="G89" s="116"/>
      <c r="H89" s="116"/>
    </row>
    <row r="90" spans="1:8">
      <c r="A90" s="125"/>
      <c r="C90" s="101"/>
      <c r="D90" s="116"/>
      <c r="E90" s="116"/>
      <c r="F90" s="116"/>
      <c r="G90" s="116"/>
      <c r="H90" s="116"/>
    </row>
    <row r="91" spans="1:8">
      <c r="A91" s="125"/>
      <c r="C91" s="101"/>
      <c r="D91" s="116"/>
      <c r="E91" s="116"/>
      <c r="F91" s="116"/>
      <c r="G91" s="116"/>
      <c r="H91" s="116"/>
    </row>
    <row r="92" spans="1:8">
      <c r="A92" s="125"/>
      <c r="C92" s="101"/>
      <c r="D92" s="116"/>
      <c r="E92" s="116"/>
      <c r="F92" s="116"/>
      <c r="G92" s="116"/>
      <c r="H92" s="116"/>
    </row>
    <row r="93" spans="1:8">
      <c r="A93" s="125"/>
      <c r="C93" s="101"/>
      <c r="D93" s="116"/>
      <c r="E93" s="116"/>
      <c r="F93" s="116"/>
      <c r="G93" s="116"/>
      <c r="H93" s="116"/>
    </row>
    <row r="94" spans="1:8">
      <c r="A94" s="125"/>
      <c r="C94" s="101"/>
      <c r="D94" s="116"/>
      <c r="E94" s="116"/>
      <c r="F94" s="116"/>
      <c r="G94" s="116"/>
      <c r="H94" s="116"/>
    </row>
    <row r="95" spans="1:8">
      <c r="A95" s="125"/>
      <c r="C95" s="101"/>
      <c r="D95" s="116"/>
      <c r="E95" s="116"/>
      <c r="F95" s="116"/>
      <c r="G95" s="116"/>
      <c r="H95" s="116"/>
    </row>
    <row r="96" spans="1:8">
      <c r="A96" s="125"/>
      <c r="C96" s="101"/>
      <c r="D96" s="116"/>
      <c r="E96" s="116"/>
      <c r="F96" s="116"/>
      <c r="G96" s="116"/>
      <c r="H96" s="116"/>
    </row>
    <row r="97" spans="1:8">
      <c r="A97" s="125"/>
      <c r="C97" s="101"/>
      <c r="D97" s="116"/>
      <c r="E97" s="116"/>
      <c r="F97" s="116"/>
      <c r="G97" s="116"/>
      <c r="H97" s="116"/>
    </row>
    <row r="98" spans="1:8">
      <c r="A98" s="125"/>
      <c r="C98" s="101"/>
      <c r="D98" s="116"/>
      <c r="E98" s="116"/>
      <c r="F98" s="116"/>
      <c r="G98" s="116"/>
      <c r="H98" s="116"/>
    </row>
    <row r="99" spans="1:8">
      <c r="A99" s="125"/>
    </row>
    <row r="100" spans="1:8">
      <c r="A100" s="45"/>
    </row>
    <row r="101" spans="1:8">
      <c r="A101" s="45"/>
      <c r="B101" s="102"/>
      <c r="C101" s="102"/>
      <c r="D101" s="102"/>
      <c r="E101" s="102"/>
      <c r="F101" s="102"/>
    </row>
    <row r="102" spans="1:8">
      <c r="A102" s="45"/>
      <c r="B102" s="102"/>
      <c r="C102" s="102"/>
      <c r="D102" s="102"/>
      <c r="E102" s="102"/>
      <c r="F102" s="102"/>
    </row>
    <row r="103" spans="1:8">
      <c r="A103" s="45"/>
      <c r="B103" s="102"/>
      <c r="C103" s="102"/>
      <c r="D103" s="102"/>
      <c r="E103" s="102"/>
      <c r="F103" s="102"/>
    </row>
    <row r="104" spans="1:8">
      <c r="A104" s="45"/>
      <c r="B104" s="102"/>
      <c r="C104" s="102"/>
      <c r="D104" s="102"/>
      <c r="E104" s="102"/>
      <c r="F104" s="102"/>
    </row>
    <row r="105" spans="1:8">
      <c r="A105" s="45"/>
      <c r="B105" s="102"/>
      <c r="C105" s="102"/>
      <c r="D105" s="102"/>
      <c r="E105" s="102"/>
      <c r="F105" s="102"/>
    </row>
    <row r="106" spans="1:8">
      <c r="A106" s="45"/>
      <c r="B106" s="102"/>
      <c r="C106" s="102"/>
      <c r="D106" s="102"/>
      <c r="E106" s="102"/>
      <c r="F106" s="102"/>
    </row>
    <row r="107" spans="1:8">
      <c r="A107" s="45"/>
      <c r="B107" s="102"/>
      <c r="C107" s="102"/>
      <c r="D107" s="102"/>
      <c r="E107" s="102"/>
      <c r="F107" s="102"/>
    </row>
    <row r="108" spans="1:8">
      <c r="A108" s="45"/>
      <c r="B108" s="102"/>
      <c r="C108" s="102"/>
      <c r="D108" s="102"/>
      <c r="E108" s="102"/>
      <c r="F108" s="102"/>
    </row>
    <row r="109" spans="1:8">
      <c r="A109" s="45"/>
      <c r="B109" s="102"/>
      <c r="C109" s="102"/>
      <c r="D109" s="102"/>
      <c r="E109" s="102"/>
      <c r="F109" s="102"/>
    </row>
    <row r="110" spans="1:8">
      <c r="A110" s="45"/>
      <c r="B110" s="102"/>
      <c r="C110" s="102"/>
      <c r="D110" s="102"/>
      <c r="E110" s="102"/>
      <c r="F110" s="102"/>
    </row>
    <row r="111" spans="1:8">
      <c r="A111" s="45"/>
      <c r="B111" s="102"/>
      <c r="C111" s="102"/>
      <c r="D111" s="102"/>
      <c r="E111" s="102"/>
      <c r="F111" s="102"/>
    </row>
    <row r="112" spans="1:8">
      <c r="A112" s="45"/>
      <c r="B112" s="102"/>
      <c r="C112" s="102"/>
      <c r="D112" s="102"/>
      <c r="E112" s="102"/>
      <c r="F112" s="102"/>
    </row>
    <row r="113" spans="1:6">
      <c r="A113" s="45"/>
      <c r="B113" s="102"/>
      <c r="C113" s="102"/>
      <c r="D113" s="102"/>
      <c r="E113" s="102"/>
      <c r="F113" s="102"/>
    </row>
    <row r="114" spans="1:6">
      <c r="A114" s="45"/>
      <c r="B114" s="102"/>
      <c r="C114" s="102"/>
      <c r="D114" s="102"/>
      <c r="E114" s="102"/>
      <c r="F114" s="102"/>
    </row>
    <row r="115" spans="1:6">
      <c r="A115" s="45"/>
      <c r="B115" s="102"/>
      <c r="C115" s="102"/>
      <c r="D115" s="102"/>
      <c r="E115" s="102"/>
      <c r="F115" s="102"/>
    </row>
    <row r="116" spans="1:6">
      <c r="A116" s="45"/>
      <c r="B116" s="102"/>
      <c r="C116" s="102"/>
      <c r="D116" s="102"/>
      <c r="E116" s="102"/>
      <c r="F116" s="102"/>
    </row>
    <row r="117" spans="1:6">
      <c r="A117" s="45"/>
      <c r="B117" s="102"/>
      <c r="C117" s="102"/>
      <c r="D117" s="102"/>
      <c r="E117" s="102"/>
      <c r="F117" s="102"/>
    </row>
    <row r="118" spans="1:6">
      <c r="A118" s="45"/>
      <c r="B118" s="102"/>
      <c r="C118" s="102"/>
      <c r="D118" s="102"/>
      <c r="E118" s="102"/>
      <c r="F118" s="102"/>
    </row>
    <row r="119" spans="1:6">
      <c r="A119" s="45"/>
      <c r="B119" s="102"/>
      <c r="C119" s="102"/>
      <c r="D119" s="102"/>
      <c r="E119" s="102"/>
      <c r="F119" s="102"/>
    </row>
    <row r="120" spans="1:6">
      <c r="A120" s="45"/>
      <c r="B120" s="102"/>
      <c r="C120" s="102"/>
      <c r="D120" s="102"/>
      <c r="E120" s="102"/>
      <c r="F120" s="102"/>
    </row>
    <row r="121" spans="1:6">
      <c r="A121" s="45"/>
      <c r="B121" s="102"/>
      <c r="C121" s="102"/>
      <c r="D121" s="102"/>
      <c r="E121" s="102"/>
      <c r="F121" s="102"/>
    </row>
    <row r="122" spans="1:6">
      <c r="A122" s="45"/>
      <c r="B122" s="102"/>
      <c r="C122" s="102"/>
      <c r="D122" s="102"/>
      <c r="E122" s="102"/>
      <c r="F122" s="102"/>
    </row>
    <row r="123" spans="1:6">
      <c r="A123" s="45"/>
      <c r="B123" s="102"/>
      <c r="C123" s="102"/>
      <c r="D123" s="102"/>
      <c r="E123" s="102"/>
      <c r="F123" s="102"/>
    </row>
    <row r="124" spans="1:6">
      <c r="A124" s="45"/>
      <c r="B124" s="102"/>
      <c r="C124" s="102"/>
      <c r="D124" s="102"/>
      <c r="E124" s="102"/>
      <c r="F124" s="102"/>
    </row>
    <row r="125" spans="1:6">
      <c r="A125" s="45"/>
      <c r="B125" s="102"/>
      <c r="C125" s="102"/>
      <c r="D125" s="102"/>
      <c r="E125" s="102"/>
      <c r="F125" s="102"/>
    </row>
    <row r="126" spans="1:6">
      <c r="A126" s="45"/>
      <c r="B126" s="102"/>
      <c r="C126" s="102"/>
      <c r="D126" s="102"/>
      <c r="E126" s="102"/>
      <c r="F126" s="102"/>
    </row>
    <row r="127" spans="1:6">
      <c r="A127" s="45"/>
      <c r="B127" s="102"/>
      <c r="C127" s="102"/>
      <c r="D127" s="102"/>
      <c r="E127" s="102"/>
      <c r="F127" s="102"/>
    </row>
    <row r="128" spans="1:6">
      <c r="A128" s="45"/>
      <c r="B128" s="102"/>
      <c r="C128" s="102"/>
      <c r="D128" s="102"/>
      <c r="E128" s="102"/>
      <c r="F128" s="102"/>
    </row>
    <row r="129" spans="1:6">
      <c r="A129" s="45"/>
      <c r="B129" s="102"/>
      <c r="C129" s="102"/>
      <c r="D129" s="102"/>
      <c r="E129" s="102"/>
      <c r="F129" s="102"/>
    </row>
    <row r="130" spans="1:6">
      <c r="A130" s="45"/>
      <c r="B130" s="102"/>
      <c r="C130" s="102"/>
      <c r="D130" s="102"/>
      <c r="E130" s="102"/>
      <c r="F130" s="102"/>
    </row>
    <row r="131" spans="1:6">
      <c r="A131" s="45"/>
      <c r="B131" s="102"/>
      <c r="C131" s="102"/>
      <c r="D131" s="102"/>
      <c r="E131" s="102"/>
      <c r="F131" s="102"/>
    </row>
    <row r="132" spans="1:6">
      <c r="A132" s="45"/>
      <c r="B132" s="102"/>
      <c r="C132" s="102"/>
      <c r="D132" s="102"/>
      <c r="E132" s="102"/>
      <c r="F132" s="102"/>
    </row>
    <row r="133" spans="1:6">
      <c r="A133" s="45"/>
      <c r="B133" s="102"/>
      <c r="C133" s="102"/>
      <c r="D133" s="102"/>
      <c r="E133" s="102"/>
      <c r="F133" s="102"/>
    </row>
    <row r="134" spans="1:6">
      <c r="A134" s="45"/>
      <c r="B134" s="102"/>
      <c r="C134" s="102"/>
      <c r="D134" s="102"/>
      <c r="E134" s="102"/>
      <c r="F134" s="102"/>
    </row>
    <row r="135" spans="1:6">
      <c r="A135" s="45"/>
      <c r="B135" s="102"/>
      <c r="C135" s="102"/>
      <c r="D135" s="102"/>
      <c r="E135" s="102"/>
      <c r="F135" s="102"/>
    </row>
    <row r="136" spans="1:6">
      <c r="A136" s="45"/>
      <c r="B136" s="102"/>
      <c r="C136" s="102"/>
      <c r="D136" s="102"/>
      <c r="E136" s="102"/>
      <c r="F136" s="102"/>
    </row>
    <row r="137" spans="1:6">
      <c r="A137" s="45"/>
      <c r="B137" s="102"/>
      <c r="C137" s="102"/>
      <c r="D137" s="102"/>
      <c r="E137" s="102"/>
      <c r="F137" s="102"/>
    </row>
    <row r="138" spans="1:6">
      <c r="A138" s="45"/>
      <c r="B138" s="102"/>
      <c r="C138" s="102"/>
      <c r="D138" s="102"/>
      <c r="E138" s="102"/>
      <c r="F138" s="102"/>
    </row>
    <row r="139" spans="1:6">
      <c r="A139" s="45"/>
      <c r="B139" s="102"/>
      <c r="C139" s="102"/>
      <c r="D139" s="102"/>
      <c r="E139" s="102"/>
      <c r="F139" s="102"/>
    </row>
    <row r="140" spans="1:6">
      <c r="A140" s="45"/>
      <c r="B140" s="102"/>
      <c r="C140" s="102"/>
      <c r="D140" s="102"/>
      <c r="E140" s="102"/>
      <c r="F140" s="102"/>
    </row>
    <row r="141" spans="1:6">
      <c r="A141" s="45"/>
      <c r="B141" s="102"/>
      <c r="C141" s="102"/>
      <c r="D141" s="102"/>
      <c r="E141" s="102"/>
      <c r="F141" s="102"/>
    </row>
    <row r="142" spans="1:6">
      <c r="A142" s="45"/>
      <c r="B142" s="102"/>
      <c r="C142" s="102"/>
      <c r="D142" s="102"/>
      <c r="E142" s="102"/>
      <c r="F142" s="102"/>
    </row>
    <row r="143" spans="1:6">
      <c r="A143" s="45"/>
      <c r="B143" s="102"/>
      <c r="C143" s="102"/>
      <c r="D143" s="102"/>
      <c r="E143" s="102"/>
      <c r="F143" s="102"/>
    </row>
    <row r="144" spans="1:6">
      <c r="A144" s="45"/>
      <c r="B144" s="102"/>
      <c r="C144" s="102"/>
      <c r="D144" s="102"/>
      <c r="E144" s="102"/>
      <c r="F144" s="102"/>
    </row>
    <row r="145" spans="1:6">
      <c r="A145" s="45"/>
      <c r="B145" s="102"/>
      <c r="C145" s="102"/>
      <c r="D145" s="102"/>
      <c r="E145" s="102"/>
      <c r="F145" s="102"/>
    </row>
    <row r="146" spans="1:6">
      <c r="A146" s="45"/>
      <c r="B146" s="102"/>
      <c r="C146" s="102"/>
      <c r="D146" s="102"/>
      <c r="E146" s="102"/>
      <c r="F146" s="102"/>
    </row>
    <row r="147" spans="1:6">
      <c r="A147" s="45"/>
      <c r="B147" s="102"/>
      <c r="C147" s="102"/>
      <c r="D147" s="102"/>
      <c r="E147" s="102"/>
      <c r="F147" s="102"/>
    </row>
    <row r="148" spans="1:6">
      <c r="A148" s="45"/>
      <c r="B148" s="102"/>
      <c r="C148" s="102"/>
      <c r="D148" s="102"/>
      <c r="E148" s="102"/>
      <c r="F148" s="102"/>
    </row>
    <row r="149" spans="1:6">
      <c r="A149" s="45"/>
      <c r="B149" s="102"/>
      <c r="C149" s="102"/>
      <c r="D149" s="102"/>
      <c r="E149" s="102"/>
      <c r="F149" s="102"/>
    </row>
    <row r="150" spans="1:6">
      <c r="A150" s="45"/>
      <c r="B150" s="102"/>
      <c r="C150" s="102"/>
      <c r="D150" s="102"/>
      <c r="E150" s="102"/>
      <c r="F150" s="102"/>
    </row>
    <row r="151" spans="1:6">
      <c r="A151" s="45"/>
      <c r="B151" s="102"/>
      <c r="C151" s="102"/>
      <c r="D151" s="102"/>
      <c r="E151" s="102"/>
      <c r="F151" s="102"/>
    </row>
    <row r="152" spans="1:6">
      <c r="A152" s="45"/>
      <c r="B152" s="102"/>
      <c r="C152" s="102"/>
      <c r="D152" s="102"/>
      <c r="E152" s="102"/>
      <c r="F152" s="102"/>
    </row>
    <row r="153" spans="1:6">
      <c r="A153" s="45"/>
      <c r="B153" s="102"/>
      <c r="C153" s="102"/>
      <c r="D153" s="102"/>
      <c r="E153" s="102"/>
      <c r="F153" s="102"/>
    </row>
    <row r="154" spans="1:6">
      <c r="A154" s="45"/>
      <c r="B154" s="102"/>
      <c r="C154" s="102"/>
      <c r="D154" s="102"/>
      <c r="E154" s="102"/>
      <c r="F154" s="102"/>
    </row>
    <row r="155" spans="1:6">
      <c r="A155" s="45"/>
      <c r="B155" s="102"/>
      <c r="C155" s="102"/>
      <c r="D155" s="102"/>
      <c r="E155" s="102"/>
      <c r="F155" s="102"/>
    </row>
    <row r="156" spans="1:6">
      <c r="A156" s="45"/>
      <c r="B156" s="102"/>
      <c r="C156" s="102"/>
      <c r="D156" s="102"/>
      <c r="E156" s="102"/>
      <c r="F156" s="102"/>
    </row>
    <row r="157" spans="1:6">
      <c r="A157" s="45"/>
      <c r="B157" s="102"/>
      <c r="C157" s="102"/>
      <c r="D157" s="102"/>
      <c r="E157" s="102"/>
      <c r="F157" s="102"/>
    </row>
    <row r="158" spans="1:6">
      <c r="A158" s="45"/>
      <c r="B158" s="102"/>
      <c r="C158" s="102"/>
      <c r="D158" s="102"/>
      <c r="E158" s="102"/>
      <c r="F158" s="102"/>
    </row>
    <row r="159" spans="1:6">
      <c r="A159" s="45"/>
      <c r="B159" s="102"/>
      <c r="C159" s="102"/>
      <c r="D159" s="102"/>
      <c r="E159" s="102"/>
      <c r="F159" s="102"/>
    </row>
    <row r="160" spans="1:6">
      <c r="A160" s="45"/>
      <c r="B160" s="102"/>
      <c r="C160" s="102"/>
      <c r="D160" s="102"/>
      <c r="E160" s="102"/>
      <c r="F160" s="102"/>
    </row>
    <row r="161" spans="1:6">
      <c r="A161" s="45"/>
      <c r="B161" s="102"/>
      <c r="C161" s="102"/>
      <c r="D161" s="102"/>
      <c r="E161" s="102"/>
      <c r="F161" s="102"/>
    </row>
    <row r="162" spans="1:6">
      <c r="A162" s="45"/>
      <c r="B162" s="102"/>
      <c r="C162" s="102"/>
      <c r="D162" s="102"/>
      <c r="E162" s="102"/>
      <c r="F162" s="102"/>
    </row>
    <row r="163" spans="1:6">
      <c r="A163" s="45"/>
      <c r="B163" s="102"/>
      <c r="C163" s="102"/>
      <c r="D163" s="102"/>
      <c r="E163" s="102"/>
      <c r="F163" s="102"/>
    </row>
    <row r="164" spans="1:6">
      <c r="A164" s="45"/>
      <c r="B164" s="102"/>
      <c r="C164" s="102"/>
      <c r="D164" s="102"/>
      <c r="E164" s="102"/>
      <c r="F164" s="102"/>
    </row>
    <row r="165" spans="1:6">
      <c r="A165" s="45"/>
      <c r="B165" s="102"/>
      <c r="C165" s="102"/>
      <c r="D165" s="102"/>
      <c r="E165" s="102"/>
      <c r="F165" s="102"/>
    </row>
    <row r="166" spans="1:6">
      <c r="A166" s="45"/>
      <c r="B166" s="102"/>
      <c r="C166" s="102"/>
      <c r="D166" s="102"/>
      <c r="E166" s="102"/>
      <c r="F166" s="102"/>
    </row>
    <row r="167" spans="1:6">
      <c r="A167" s="45"/>
      <c r="B167" s="102"/>
      <c r="C167" s="102"/>
      <c r="D167" s="102"/>
      <c r="E167" s="102"/>
      <c r="F167" s="102"/>
    </row>
    <row r="168" spans="1:6">
      <c r="A168" s="45"/>
      <c r="B168" s="102"/>
      <c r="C168" s="102"/>
      <c r="D168" s="102"/>
      <c r="E168" s="102"/>
      <c r="F168" s="102"/>
    </row>
    <row r="169" spans="1:6">
      <c r="A169" s="45"/>
      <c r="B169" s="102"/>
      <c r="C169" s="102"/>
      <c r="D169" s="102"/>
      <c r="E169" s="102"/>
      <c r="F169" s="102"/>
    </row>
    <row r="170" spans="1:6">
      <c r="A170" s="45"/>
      <c r="B170" s="102"/>
      <c r="C170" s="102"/>
      <c r="D170" s="102"/>
      <c r="E170" s="102"/>
      <c r="F170" s="102"/>
    </row>
    <row r="171" spans="1:6">
      <c r="A171" s="45"/>
      <c r="B171" s="102"/>
      <c r="C171" s="102"/>
      <c r="D171" s="102"/>
      <c r="E171" s="102"/>
      <c r="F171" s="102"/>
    </row>
    <row r="172" spans="1:6">
      <c r="A172" s="45"/>
      <c r="B172" s="102"/>
      <c r="C172" s="102"/>
      <c r="D172" s="102"/>
      <c r="E172" s="102"/>
      <c r="F172" s="102"/>
    </row>
    <row r="173" spans="1:6">
      <c r="A173" s="45"/>
      <c r="B173" s="102"/>
      <c r="C173" s="102"/>
      <c r="D173" s="102"/>
      <c r="E173" s="102"/>
      <c r="F173" s="102"/>
    </row>
    <row r="174" spans="1:6">
      <c r="A174" s="45"/>
      <c r="B174" s="102"/>
      <c r="C174" s="102"/>
      <c r="D174" s="102"/>
      <c r="E174" s="102"/>
      <c r="F174" s="102"/>
    </row>
    <row r="175" spans="1:6">
      <c r="A175" s="45"/>
      <c r="B175" s="102"/>
      <c r="C175" s="102"/>
      <c r="D175" s="102"/>
      <c r="E175" s="102"/>
      <c r="F175" s="102"/>
    </row>
    <row r="176" spans="1:6">
      <c r="A176" s="45"/>
      <c r="B176" s="102"/>
      <c r="C176" s="102"/>
      <c r="D176" s="102"/>
      <c r="E176" s="102"/>
      <c r="F176" s="102"/>
    </row>
    <row r="177" spans="1:6">
      <c r="A177" s="45"/>
      <c r="B177" s="102"/>
      <c r="C177" s="102"/>
      <c r="D177" s="102"/>
      <c r="E177" s="102"/>
      <c r="F177" s="102"/>
    </row>
    <row r="178" spans="1:6">
      <c r="A178" s="45"/>
      <c r="B178" s="102"/>
      <c r="C178" s="102"/>
      <c r="D178" s="102"/>
      <c r="E178" s="102"/>
      <c r="F178" s="102"/>
    </row>
    <row r="179" spans="1:6">
      <c r="A179" s="45"/>
      <c r="B179" s="102"/>
      <c r="C179" s="102"/>
      <c r="D179" s="102"/>
      <c r="E179" s="102"/>
      <c r="F179" s="102"/>
    </row>
    <row r="180" spans="1:6">
      <c r="A180" s="45"/>
      <c r="B180" s="102"/>
      <c r="C180" s="102"/>
      <c r="D180" s="102"/>
      <c r="E180" s="102"/>
      <c r="F180" s="102"/>
    </row>
    <row r="181" spans="1:6">
      <c r="A181" s="45"/>
      <c r="B181" s="102"/>
      <c r="C181" s="102"/>
      <c r="D181" s="102"/>
      <c r="E181" s="102"/>
      <c r="F181" s="102"/>
    </row>
    <row r="182" spans="1:6">
      <c r="A182" s="45"/>
      <c r="B182" s="102"/>
      <c r="C182" s="102"/>
      <c r="D182" s="102"/>
      <c r="E182" s="102"/>
      <c r="F182" s="102"/>
    </row>
    <row r="183" spans="1:6">
      <c r="A183" s="45"/>
      <c r="B183" s="102"/>
      <c r="C183" s="102"/>
      <c r="D183" s="102"/>
      <c r="E183" s="102"/>
      <c r="F183" s="102"/>
    </row>
    <row r="184" spans="1:6">
      <c r="A184" s="45"/>
      <c r="B184" s="102"/>
      <c r="C184" s="102"/>
      <c r="D184" s="102"/>
      <c r="E184" s="102"/>
      <c r="F184" s="102"/>
    </row>
    <row r="185" spans="1:6">
      <c r="A185" s="45"/>
      <c r="B185" s="102"/>
      <c r="C185" s="102"/>
      <c r="D185" s="102"/>
      <c r="E185" s="102"/>
      <c r="F185" s="102"/>
    </row>
    <row r="186" spans="1:6">
      <c r="A186" s="45"/>
      <c r="B186" s="102"/>
      <c r="C186" s="102"/>
      <c r="D186" s="102"/>
      <c r="E186" s="102"/>
      <c r="F186" s="102"/>
    </row>
    <row r="187" spans="1:6">
      <c r="A187" s="45"/>
      <c r="B187" s="102"/>
      <c r="C187" s="102"/>
      <c r="D187" s="102"/>
      <c r="E187" s="102"/>
      <c r="F187" s="102"/>
    </row>
    <row r="188" spans="1:6">
      <c r="A188" s="45"/>
      <c r="B188" s="102"/>
      <c r="C188" s="102"/>
      <c r="D188" s="102"/>
      <c r="E188" s="102"/>
      <c r="F188" s="102"/>
    </row>
    <row r="189" spans="1:6">
      <c r="A189" s="45"/>
      <c r="B189" s="102"/>
      <c r="C189" s="102"/>
      <c r="D189" s="102"/>
      <c r="E189" s="102"/>
      <c r="F189" s="102"/>
    </row>
    <row r="190" spans="1:6">
      <c r="A190" s="45"/>
      <c r="B190" s="102"/>
      <c r="C190" s="102"/>
      <c r="D190" s="102"/>
      <c r="E190" s="102"/>
      <c r="F190" s="102"/>
    </row>
    <row r="191" spans="1:6">
      <c r="A191" s="45"/>
      <c r="B191" s="102"/>
      <c r="C191" s="102"/>
      <c r="D191" s="102"/>
      <c r="E191" s="102"/>
      <c r="F191" s="102"/>
    </row>
    <row r="192" spans="1:6">
      <c r="A192" s="45"/>
      <c r="B192" s="102"/>
      <c r="C192" s="102"/>
      <c r="D192" s="102"/>
      <c r="E192" s="102"/>
      <c r="F192" s="102"/>
    </row>
    <row r="193" spans="1:6">
      <c r="A193" s="45"/>
      <c r="B193" s="102"/>
      <c r="C193" s="102"/>
      <c r="D193" s="102"/>
      <c r="E193" s="102"/>
      <c r="F193" s="102"/>
    </row>
    <row r="194" spans="1:6">
      <c r="A194" s="45"/>
      <c r="B194" s="102"/>
      <c r="C194" s="102"/>
      <c r="D194" s="102"/>
      <c r="E194" s="102"/>
      <c r="F194" s="102"/>
    </row>
    <row r="195" spans="1:6">
      <c r="A195" s="45"/>
      <c r="B195" s="102"/>
      <c r="C195" s="102"/>
      <c r="D195" s="102"/>
      <c r="E195" s="102"/>
      <c r="F195" s="102"/>
    </row>
    <row r="196" spans="1:6">
      <c r="A196" s="45"/>
      <c r="B196" s="102"/>
      <c r="C196" s="102"/>
      <c r="D196" s="102"/>
      <c r="E196" s="102"/>
      <c r="F196" s="102"/>
    </row>
    <row r="197" spans="1:6">
      <c r="A197" s="45"/>
      <c r="B197" s="102"/>
      <c r="C197" s="102"/>
      <c r="D197" s="102"/>
      <c r="E197" s="102"/>
      <c r="F197" s="102"/>
    </row>
    <row r="198" spans="1:6">
      <c r="A198" s="45"/>
      <c r="B198" s="102"/>
      <c r="C198" s="102"/>
      <c r="D198" s="102"/>
      <c r="E198" s="102"/>
      <c r="F198" s="102"/>
    </row>
    <row r="199" spans="1:6">
      <c r="A199" s="45"/>
      <c r="B199" s="102"/>
      <c r="C199" s="102"/>
      <c r="D199" s="102"/>
      <c r="E199" s="102"/>
      <c r="F199" s="102"/>
    </row>
    <row r="200" spans="1:6">
      <c r="A200" s="45"/>
      <c r="B200" s="102"/>
      <c r="C200" s="102"/>
      <c r="D200" s="102"/>
      <c r="E200" s="102"/>
      <c r="F200" s="102"/>
    </row>
    <row r="201" spans="1:6">
      <c r="A201" s="45"/>
      <c r="B201" s="102"/>
      <c r="C201" s="102"/>
      <c r="D201" s="102"/>
      <c r="E201" s="102"/>
      <c r="F201" s="102"/>
    </row>
    <row r="202" spans="1:6">
      <c r="A202" s="45"/>
      <c r="B202" s="102"/>
      <c r="C202" s="102"/>
      <c r="D202" s="102"/>
      <c r="E202" s="102"/>
      <c r="F202" s="102"/>
    </row>
    <row r="203" spans="1:6">
      <c r="A203" s="45"/>
      <c r="B203" s="102"/>
      <c r="C203" s="102"/>
      <c r="D203" s="102"/>
      <c r="E203" s="102"/>
      <c r="F203" s="102"/>
    </row>
    <row r="204" spans="1:6">
      <c r="A204" s="45"/>
      <c r="B204" s="102"/>
      <c r="C204" s="102"/>
      <c r="D204" s="102"/>
      <c r="E204" s="102"/>
      <c r="F204" s="102"/>
    </row>
    <row r="205" spans="1:6">
      <c r="A205" s="45"/>
      <c r="B205" s="102"/>
      <c r="C205" s="102"/>
      <c r="D205" s="102"/>
      <c r="E205" s="102"/>
      <c r="F205" s="102"/>
    </row>
    <row r="206" spans="1:6">
      <c r="A206" s="45"/>
      <c r="B206" s="102"/>
      <c r="C206" s="102"/>
      <c r="D206" s="102"/>
      <c r="E206" s="102"/>
      <c r="F206" s="102"/>
    </row>
    <row r="207" spans="1:6">
      <c r="A207" s="45"/>
      <c r="B207" s="102"/>
      <c r="C207" s="102"/>
      <c r="D207" s="102"/>
      <c r="E207" s="102"/>
      <c r="F207" s="102"/>
    </row>
    <row r="208" spans="1:6">
      <c r="A208" s="45"/>
      <c r="B208" s="102"/>
      <c r="C208" s="102"/>
      <c r="D208" s="102"/>
      <c r="E208" s="102"/>
      <c r="F208" s="102"/>
    </row>
    <row r="209" spans="1:6">
      <c r="A209" s="45"/>
      <c r="B209" s="102"/>
      <c r="C209" s="102"/>
      <c r="D209" s="102"/>
      <c r="E209" s="102"/>
      <c r="F209" s="102"/>
    </row>
    <row r="210" spans="1:6">
      <c r="A210" s="45"/>
      <c r="B210" s="102"/>
      <c r="C210" s="102"/>
      <c r="D210" s="102"/>
      <c r="E210" s="102"/>
      <c r="F210" s="102"/>
    </row>
    <row r="211" spans="1:6">
      <c r="A211" s="45"/>
      <c r="B211" s="102"/>
      <c r="C211" s="102"/>
      <c r="D211" s="102"/>
      <c r="E211" s="102"/>
      <c r="F211" s="102"/>
    </row>
    <row r="212" spans="1:6">
      <c r="A212" s="45"/>
      <c r="B212" s="102"/>
      <c r="C212" s="102"/>
      <c r="D212" s="102"/>
      <c r="E212" s="102"/>
      <c r="F212" s="102"/>
    </row>
    <row r="213" spans="1:6">
      <c r="A213" s="45"/>
      <c r="B213" s="102"/>
      <c r="C213" s="102"/>
      <c r="D213" s="102"/>
      <c r="E213" s="102"/>
      <c r="F213" s="102"/>
    </row>
    <row r="214" spans="1:6">
      <c r="A214" s="45"/>
      <c r="B214" s="102"/>
      <c r="C214" s="102"/>
      <c r="D214" s="102"/>
      <c r="E214" s="102"/>
      <c r="F214" s="102"/>
    </row>
    <row r="215" spans="1:6">
      <c r="A215" s="45"/>
      <c r="B215" s="102"/>
      <c r="C215" s="102"/>
      <c r="D215" s="102"/>
      <c r="E215" s="102"/>
      <c r="F215" s="102"/>
    </row>
    <row r="216" spans="1:6">
      <c r="A216" s="45"/>
      <c r="B216" s="102"/>
      <c r="C216" s="102"/>
      <c r="D216" s="102"/>
      <c r="E216" s="102"/>
      <c r="F216" s="102"/>
    </row>
    <row r="217" spans="1:6">
      <c r="A217" s="45"/>
      <c r="B217" s="102"/>
      <c r="C217" s="102"/>
      <c r="D217" s="102"/>
      <c r="E217" s="102"/>
      <c r="F217" s="102"/>
    </row>
    <row r="218" spans="1:6">
      <c r="A218" s="45"/>
      <c r="B218" s="102"/>
      <c r="C218" s="102"/>
      <c r="D218" s="102"/>
      <c r="E218" s="102"/>
      <c r="F218" s="102"/>
    </row>
    <row r="219" spans="1:6">
      <c r="A219" s="45"/>
      <c r="B219" s="102"/>
      <c r="C219" s="102"/>
      <c r="D219" s="102"/>
      <c r="E219" s="102"/>
      <c r="F219" s="102"/>
    </row>
    <row r="220" spans="1:6">
      <c r="A220" s="45"/>
      <c r="B220" s="102"/>
      <c r="C220" s="102"/>
      <c r="D220" s="102"/>
      <c r="E220" s="102"/>
      <c r="F220" s="102"/>
    </row>
    <row r="221" spans="1:6">
      <c r="A221" s="45"/>
      <c r="B221" s="102"/>
      <c r="C221" s="102"/>
      <c r="D221" s="102"/>
      <c r="E221" s="102"/>
      <c r="F221" s="102"/>
    </row>
    <row r="222" spans="1:6">
      <c r="A222" s="45"/>
      <c r="B222" s="102"/>
      <c r="C222" s="102"/>
      <c r="D222" s="102"/>
      <c r="E222" s="102"/>
      <c r="F222" s="102"/>
    </row>
    <row r="223" spans="1:6">
      <c r="A223" s="45"/>
      <c r="B223" s="102"/>
      <c r="C223" s="102"/>
      <c r="D223" s="102"/>
      <c r="E223" s="102"/>
      <c r="F223" s="102"/>
    </row>
    <row r="224" spans="1:6">
      <c r="A224" s="45"/>
      <c r="B224" s="102"/>
      <c r="C224" s="102"/>
      <c r="D224" s="102"/>
      <c r="E224" s="102"/>
      <c r="F224" s="102"/>
    </row>
    <row r="225" spans="1:6">
      <c r="A225" s="45"/>
      <c r="B225" s="102"/>
      <c r="C225" s="102"/>
      <c r="D225" s="102"/>
      <c r="E225" s="102"/>
      <c r="F225" s="102"/>
    </row>
    <row r="226" spans="1:6">
      <c r="A226" s="45"/>
      <c r="B226" s="102"/>
      <c r="C226" s="102"/>
      <c r="D226" s="102"/>
      <c r="E226" s="102"/>
      <c r="F226" s="102"/>
    </row>
    <row r="227" spans="1:6">
      <c r="A227" s="45"/>
      <c r="B227" s="102"/>
      <c r="C227" s="102"/>
      <c r="D227" s="102"/>
      <c r="E227" s="102"/>
      <c r="F227" s="102"/>
    </row>
    <row r="228" spans="1:6">
      <c r="A228" s="45"/>
      <c r="B228" s="102"/>
      <c r="C228" s="102"/>
      <c r="D228" s="102"/>
      <c r="E228" s="102"/>
      <c r="F228" s="102"/>
    </row>
    <row r="229" spans="1:6">
      <c r="A229" s="45"/>
      <c r="B229" s="102"/>
      <c r="C229" s="102"/>
      <c r="D229" s="102"/>
      <c r="E229" s="102"/>
      <c r="F229" s="102"/>
    </row>
    <row r="230" spans="1:6">
      <c r="A230" s="45"/>
      <c r="B230" s="102"/>
      <c r="C230" s="102"/>
      <c r="D230" s="102"/>
      <c r="E230" s="102"/>
      <c r="F230" s="102"/>
    </row>
    <row r="231" spans="1:6">
      <c r="A231" s="45"/>
      <c r="B231" s="102"/>
      <c r="C231" s="102"/>
      <c r="D231" s="102"/>
      <c r="E231" s="102"/>
      <c r="F231" s="102"/>
    </row>
    <row r="232" spans="1:6">
      <c r="A232" s="45"/>
      <c r="B232" s="102"/>
      <c r="C232" s="102"/>
      <c r="D232" s="102"/>
      <c r="E232" s="102"/>
      <c r="F232" s="102"/>
    </row>
    <row r="233" spans="1:6">
      <c r="A233" s="45"/>
      <c r="B233" s="102"/>
      <c r="C233" s="102"/>
      <c r="D233" s="102"/>
      <c r="E233" s="102"/>
      <c r="F233" s="102"/>
    </row>
    <row r="234" spans="1:6">
      <c r="A234" s="45"/>
      <c r="B234" s="102"/>
      <c r="C234" s="102"/>
      <c r="D234" s="102"/>
      <c r="E234" s="102"/>
      <c r="F234" s="102"/>
    </row>
    <row r="235" spans="1:6">
      <c r="A235" s="45"/>
      <c r="B235" s="102"/>
      <c r="C235" s="102"/>
      <c r="D235" s="102"/>
      <c r="E235" s="102"/>
      <c r="F235" s="102"/>
    </row>
    <row r="236" spans="1:6">
      <c r="A236" s="45"/>
      <c r="B236" s="102"/>
      <c r="C236" s="102"/>
      <c r="D236" s="102"/>
      <c r="E236" s="102"/>
      <c r="F236" s="102"/>
    </row>
    <row r="237" spans="1:6">
      <c r="A237" s="45"/>
      <c r="B237" s="102"/>
      <c r="C237" s="102"/>
      <c r="D237" s="102"/>
      <c r="E237" s="102"/>
      <c r="F237" s="102"/>
    </row>
    <row r="238" spans="1:6">
      <c r="A238" s="45"/>
      <c r="B238" s="102"/>
      <c r="C238" s="102"/>
      <c r="D238" s="102"/>
      <c r="E238" s="102"/>
      <c r="F238" s="102"/>
    </row>
    <row r="239" spans="1:6">
      <c r="A239" s="45"/>
      <c r="B239" s="102"/>
      <c r="C239" s="102"/>
      <c r="D239" s="102"/>
      <c r="E239" s="102"/>
      <c r="F239" s="102"/>
    </row>
    <row r="240" spans="1:6">
      <c r="A240" s="45"/>
      <c r="B240" s="102"/>
      <c r="C240" s="102"/>
      <c r="D240" s="102"/>
      <c r="E240" s="102"/>
      <c r="F240" s="102"/>
    </row>
    <row r="241" spans="1:6">
      <c r="A241" s="45"/>
      <c r="B241" s="102"/>
      <c r="C241" s="102"/>
      <c r="D241" s="102"/>
      <c r="E241" s="102"/>
      <c r="F241" s="102"/>
    </row>
    <row r="242" spans="1:6">
      <c r="A242" s="45"/>
      <c r="B242" s="102"/>
      <c r="C242" s="102"/>
      <c r="D242" s="102"/>
      <c r="E242" s="102"/>
      <c r="F242" s="102"/>
    </row>
    <row r="243" spans="1:6">
      <c r="A243" s="45"/>
      <c r="B243" s="102"/>
      <c r="C243" s="102"/>
      <c r="D243" s="102"/>
      <c r="E243" s="102"/>
      <c r="F243" s="102"/>
    </row>
    <row r="244" spans="1:6">
      <c r="A244" s="45"/>
      <c r="B244" s="102"/>
      <c r="C244" s="102"/>
      <c r="D244" s="102"/>
      <c r="E244" s="102"/>
      <c r="F244" s="102"/>
    </row>
    <row r="245" spans="1:6">
      <c r="A245" s="45"/>
      <c r="B245" s="102"/>
      <c r="C245" s="102"/>
      <c r="D245" s="102"/>
      <c r="E245" s="102"/>
      <c r="F245" s="102"/>
    </row>
    <row r="246" spans="1:6">
      <c r="A246" s="45"/>
      <c r="B246" s="102"/>
      <c r="C246" s="102"/>
      <c r="D246" s="102"/>
      <c r="E246" s="102"/>
      <c r="F246" s="102"/>
    </row>
    <row r="247" spans="1:6">
      <c r="A247" s="45"/>
      <c r="B247" s="102"/>
      <c r="C247" s="102"/>
      <c r="D247" s="102"/>
      <c r="E247" s="102"/>
      <c r="F247" s="102"/>
    </row>
    <row r="248" spans="1:6">
      <c r="A248" s="45"/>
      <c r="B248" s="102"/>
      <c r="C248" s="102"/>
      <c r="D248" s="102"/>
      <c r="E248" s="102"/>
      <c r="F248" s="102"/>
    </row>
    <row r="249" spans="1:6">
      <c r="A249" s="45"/>
      <c r="B249" s="102"/>
      <c r="C249" s="102"/>
      <c r="D249" s="102"/>
      <c r="E249" s="102"/>
      <c r="F249" s="102"/>
    </row>
    <row r="250" spans="1:6">
      <c r="A250" s="45"/>
      <c r="B250" s="102"/>
      <c r="C250" s="102"/>
      <c r="D250" s="102"/>
      <c r="E250" s="102"/>
      <c r="F250" s="102"/>
    </row>
    <row r="251" spans="1:6">
      <c r="A251" s="45"/>
      <c r="B251" s="102"/>
      <c r="C251" s="102"/>
      <c r="D251" s="102"/>
      <c r="E251" s="102"/>
      <c r="F251" s="102"/>
    </row>
    <row r="252" spans="1:6">
      <c r="A252" s="45"/>
      <c r="B252" s="102"/>
      <c r="C252" s="102"/>
      <c r="D252" s="102"/>
      <c r="E252" s="102"/>
      <c r="F252" s="102"/>
    </row>
    <row r="253" spans="1:6">
      <c r="A253" s="45"/>
      <c r="B253" s="102"/>
      <c r="C253" s="102"/>
      <c r="D253" s="102"/>
      <c r="E253" s="102"/>
      <c r="F253" s="102"/>
    </row>
    <row r="254" spans="1:6">
      <c r="A254" s="45"/>
      <c r="B254" s="102"/>
      <c r="C254" s="102"/>
      <c r="D254" s="102"/>
      <c r="E254" s="102"/>
      <c r="F254" s="102"/>
    </row>
    <row r="255" spans="1:6">
      <c r="A255" s="45"/>
      <c r="B255" s="102"/>
      <c r="C255" s="102"/>
      <c r="D255" s="102"/>
      <c r="E255" s="102"/>
      <c r="F255" s="102"/>
    </row>
    <row r="256" spans="1:6">
      <c r="A256" s="45"/>
      <c r="B256" s="102"/>
      <c r="C256" s="102"/>
      <c r="D256" s="102"/>
      <c r="E256" s="102"/>
      <c r="F256" s="102"/>
    </row>
    <row r="257" spans="1:6">
      <c r="A257" s="45"/>
      <c r="B257" s="102"/>
      <c r="C257" s="102"/>
      <c r="D257" s="102"/>
      <c r="E257" s="102"/>
      <c r="F257" s="102"/>
    </row>
    <row r="258" spans="1:6">
      <c r="A258" s="45"/>
      <c r="B258" s="102"/>
      <c r="C258" s="102"/>
      <c r="D258" s="102"/>
      <c r="E258" s="102"/>
      <c r="F258" s="102"/>
    </row>
    <row r="259" spans="1:6">
      <c r="A259" s="45"/>
      <c r="B259" s="102"/>
      <c r="C259" s="102"/>
      <c r="D259" s="102"/>
      <c r="E259" s="102"/>
      <c r="F259" s="102"/>
    </row>
    <row r="260" spans="1:6">
      <c r="A260" s="45"/>
      <c r="B260" s="102"/>
      <c r="C260" s="102"/>
      <c r="D260" s="102"/>
      <c r="E260" s="102"/>
      <c r="F260" s="102"/>
    </row>
    <row r="261" spans="1:6">
      <c r="A261" s="45"/>
      <c r="B261" s="102"/>
      <c r="C261" s="102"/>
      <c r="D261" s="102"/>
      <c r="E261" s="102"/>
      <c r="F261" s="102"/>
    </row>
    <row r="262" spans="1:6">
      <c r="A262" s="45"/>
      <c r="B262" s="102"/>
      <c r="C262" s="102"/>
      <c r="D262" s="102"/>
      <c r="E262" s="102"/>
      <c r="F262" s="102"/>
    </row>
    <row r="263" spans="1:6">
      <c r="A263" s="45"/>
      <c r="B263" s="102"/>
      <c r="C263" s="102"/>
      <c r="D263" s="102"/>
      <c r="E263" s="102"/>
      <c r="F263" s="102"/>
    </row>
    <row r="264" spans="1:6">
      <c r="A264" s="45"/>
      <c r="B264" s="102"/>
      <c r="C264" s="102"/>
      <c r="D264" s="102"/>
      <c r="E264" s="102"/>
      <c r="F264" s="102"/>
    </row>
    <row r="265" spans="1:6">
      <c r="A265" s="45"/>
      <c r="B265" s="102"/>
      <c r="C265" s="102"/>
      <c r="D265" s="102"/>
      <c r="E265" s="102"/>
      <c r="F265" s="102"/>
    </row>
    <row r="266" spans="1:6">
      <c r="A266" s="45"/>
      <c r="B266" s="102"/>
      <c r="C266" s="102"/>
      <c r="D266" s="102"/>
      <c r="E266" s="102"/>
      <c r="F266" s="102"/>
    </row>
  </sheetData>
  <mergeCells count="12">
    <mergeCell ref="G43:I43"/>
    <mergeCell ref="C44:D44"/>
    <mergeCell ref="G44:I44"/>
    <mergeCell ref="A2:H2"/>
    <mergeCell ref="A4:A5"/>
    <mergeCell ref="B4:B5"/>
    <mergeCell ref="C4:C5"/>
    <mergeCell ref="D4:D5"/>
    <mergeCell ref="E4:E5"/>
    <mergeCell ref="F4:F5"/>
    <mergeCell ref="G4:J4"/>
    <mergeCell ref="C43:E43"/>
  </mergeCells>
  <pageMargins left="0.55118110236220474" right="0.15748031496062992" top="0.39370078740157483" bottom="0.19685039370078741" header="0.19685039370078741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3"/>
  </sheetPr>
  <dimension ref="A2:J247"/>
  <sheetViews>
    <sheetView view="pageBreakPreview" topLeftCell="A4" zoomScale="60" workbookViewId="0">
      <selection activeCell="D14" sqref="D14"/>
    </sheetView>
  </sheetViews>
  <sheetFormatPr defaultRowHeight="18.75"/>
  <cols>
    <col min="1" max="1" width="60.28515625" style="1" customWidth="1"/>
    <col min="2" max="2" width="9.85546875" style="6" customWidth="1"/>
    <col min="3" max="3" width="14.42578125" style="6" customWidth="1"/>
    <col min="4" max="4" width="15.7109375" style="6" customWidth="1"/>
    <col min="5" max="5" width="16.140625" style="6" customWidth="1"/>
    <col min="6" max="6" width="15.28515625" style="6" customWidth="1"/>
    <col min="7" max="10" width="14.7109375" style="1" customWidth="1"/>
    <col min="11" max="16384" width="9.140625" style="1"/>
  </cols>
  <sheetData>
    <row r="2" spans="1:10" ht="27.75" customHeight="1">
      <c r="A2" s="389" t="s">
        <v>196</v>
      </c>
      <c r="B2" s="389"/>
      <c r="C2" s="389"/>
      <c r="D2" s="389"/>
      <c r="E2" s="389"/>
      <c r="F2" s="389"/>
      <c r="G2" s="389"/>
      <c r="H2" s="389"/>
    </row>
    <row r="3" spans="1:10" ht="28.5" customHeight="1">
      <c r="A3" s="55"/>
      <c r="B3" s="56"/>
      <c r="C3" s="55"/>
      <c r="D3" s="55"/>
      <c r="E3" s="55"/>
      <c r="F3" s="56"/>
      <c r="G3" s="55"/>
      <c r="H3" s="55"/>
      <c r="I3" s="440" t="s">
        <v>115</v>
      </c>
      <c r="J3" s="440"/>
    </row>
    <row r="4" spans="1:10" ht="41.25" customHeight="1">
      <c r="A4" s="431" t="s">
        <v>63</v>
      </c>
      <c r="B4" s="433" t="s">
        <v>13</v>
      </c>
      <c r="C4" s="433" t="s">
        <v>322</v>
      </c>
      <c r="D4" s="433" t="s">
        <v>257</v>
      </c>
      <c r="E4" s="433" t="s">
        <v>258</v>
      </c>
      <c r="F4" s="435" t="s">
        <v>323</v>
      </c>
      <c r="G4" s="437" t="s">
        <v>121</v>
      </c>
      <c r="H4" s="438"/>
      <c r="I4" s="438"/>
      <c r="J4" s="439"/>
    </row>
    <row r="5" spans="1:10" ht="54" customHeight="1">
      <c r="A5" s="432"/>
      <c r="B5" s="434"/>
      <c r="C5" s="434"/>
      <c r="D5" s="434"/>
      <c r="E5" s="434"/>
      <c r="F5" s="436"/>
      <c r="G5" s="47" t="s">
        <v>49</v>
      </c>
      <c r="H5" s="47" t="s">
        <v>50</v>
      </c>
      <c r="I5" s="47" t="s">
        <v>51</v>
      </c>
      <c r="J5" s="47" t="s">
        <v>23</v>
      </c>
    </row>
    <row r="6" spans="1:10" ht="23.25" customHeight="1">
      <c r="A6" s="57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">
        <v>9</v>
      </c>
      <c r="J6" s="5">
        <v>10</v>
      </c>
    </row>
    <row r="7" spans="1:10" s="8" customFormat="1" ht="54" customHeight="1">
      <c r="A7" s="129" t="s">
        <v>30</v>
      </c>
      <c r="B7" s="87">
        <v>4000</v>
      </c>
      <c r="C7" s="82">
        <f>C8+C21</f>
        <v>0</v>
      </c>
      <c r="D7" s="82">
        <f t="shared" ref="D7:J7" si="0">D8+D21</f>
        <v>56239.200000000004</v>
      </c>
      <c r="E7" s="82">
        <f t="shared" si="0"/>
        <v>39778.400000000001</v>
      </c>
      <c r="F7" s="82">
        <f>SUM(G7:J7)</f>
        <v>15750.699999999997</v>
      </c>
      <c r="G7" s="82">
        <f t="shared" si="0"/>
        <v>15750.699999999997</v>
      </c>
      <c r="H7" s="82">
        <f t="shared" si="0"/>
        <v>0</v>
      </c>
      <c r="I7" s="82">
        <f t="shared" si="0"/>
        <v>0</v>
      </c>
      <c r="J7" s="82">
        <f t="shared" si="0"/>
        <v>0</v>
      </c>
    </row>
    <row r="8" spans="1:10" s="8" customFormat="1" ht="54" customHeight="1">
      <c r="A8" s="309" t="s">
        <v>373</v>
      </c>
      <c r="B8" s="167">
        <v>4020</v>
      </c>
      <c r="C8" s="168">
        <f>SUM(C9:C19)</f>
        <v>0</v>
      </c>
      <c r="D8" s="168">
        <f t="shared" ref="D8:J8" si="1">SUM(D9:D19)</f>
        <v>55787.4</v>
      </c>
      <c r="E8" s="168">
        <f t="shared" si="1"/>
        <v>39326.6</v>
      </c>
      <c r="F8" s="168">
        <f>SUM(G8:J8)</f>
        <v>15750.699999999997</v>
      </c>
      <c r="G8" s="168">
        <f>SUM(G9:G19)+G20</f>
        <v>15750.699999999997</v>
      </c>
      <c r="H8" s="168">
        <f t="shared" si="1"/>
        <v>0</v>
      </c>
      <c r="I8" s="168">
        <f t="shared" si="1"/>
        <v>0</v>
      </c>
      <c r="J8" s="168">
        <f t="shared" si="1"/>
        <v>0</v>
      </c>
    </row>
    <row r="9" spans="1:10" s="8" customFormat="1" ht="30" customHeight="1">
      <c r="A9" s="79" t="s">
        <v>382</v>
      </c>
      <c r="B9" s="320"/>
      <c r="C9" s="81"/>
      <c r="D9" s="321">
        <v>55787.4</v>
      </c>
      <c r="E9" s="241">
        <v>39326.6</v>
      </c>
      <c r="F9" s="322">
        <f t="shared" ref="F9:F22" si="2">SUM(G9:J9)</f>
        <v>0</v>
      </c>
      <c r="G9" s="212"/>
      <c r="H9" s="212"/>
      <c r="I9" s="212"/>
      <c r="J9" s="212"/>
    </row>
    <row r="10" spans="1:10" s="8" customFormat="1" ht="41.25" customHeight="1">
      <c r="A10" s="130" t="s">
        <v>372</v>
      </c>
      <c r="B10" s="133"/>
      <c r="C10" s="81"/>
      <c r="D10" s="223"/>
      <c r="E10" s="211"/>
      <c r="F10" s="212">
        <f t="shared" si="2"/>
        <v>312.3</v>
      </c>
      <c r="G10" s="212">
        <v>312.3</v>
      </c>
      <c r="H10" s="212"/>
      <c r="I10" s="212"/>
      <c r="J10" s="212"/>
    </row>
    <row r="11" spans="1:10" s="8" customFormat="1" ht="63" customHeight="1">
      <c r="A11" s="130" t="s">
        <v>374</v>
      </c>
      <c r="B11" s="133"/>
      <c r="C11" s="81"/>
      <c r="D11" s="223"/>
      <c r="E11" s="211"/>
      <c r="F11" s="212">
        <f t="shared" si="2"/>
        <v>367.2</v>
      </c>
      <c r="G11" s="212">
        <v>367.2</v>
      </c>
      <c r="H11" s="212"/>
      <c r="I11" s="212"/>
      <c r="J11" s="212"/>
    </row>
    <row r="12" spans="1:10" s="8" customFormat="1" ht="42.75" customHeight="1">
      <c r="A12" s="130" t="s">
        <v>388</v>
      </c>
      <c r="B12" s="133"/>
      <c r="C12" s="81"/>
      <c r="D12" s="223"/>
      <c r="E12" s="211"/>
      <c r="F12" s="212">
        <f t="shared" si="2"/>
        <v>2162.1999999999998</v>
      </c>
      <c r="G12" s="212">
        <v>2162.1999999999998</v>
      </c>
      <c r="H12" s="212"/>
      <c r="I12" s="212"/>
      <c r="J12" s="212"/>
    </row>
    <row r="13" spans="1:10" s="8" customFormat="1" ht="24.95" customHeight="1">
      <c r="A13" s="234" t="s">
        <v>375</v>
      </c>
      <c r="B13" s="133"/>
      <c r="C13" s="81"/>
      <c r="D13" s="223"/>
      <c r="E13" s="211"/>
      <c r="F13" s="212">
        <f t="shared" si="2"/>
        <v>2443.5</v>
      </c>
      <c r="G13" s="212">
        <v>2443.5</v>
      </c>
      <c r="H13" s="212"/>
      <c r="I13" s="212"/>
      <c r="J13" s="212"/>
    </row>
    <row r="14" spans="1:10" s="8" customFormat="1" ht="24.95" customHeight="1">
      <c r="A14" s="234" t="s">
        <v>376</v>
      </c>
      <c r="B14" s="133"/>
      <c r="C14" s="81"/>
      <c r="D14" s="223"/>
      <c r="E14" s="211"/>
      <c r="F14" s="212">
        <f t="shared" si="2"/>
        <v>380.2</v>
      </c>
      <c r="G14" s="212">
        <v>380.2</v>
      </c>
      <c r="H14" s="212"/>
      <c r="I14" s="212"/>
      <c r="J14" s="212"/>
    </row>
    <row r="15" spans="1:10" s="8" customFormat="1" ht="88.5" customHeight="1">
      <c r="A15" s="130" t="s">
        <v>377</v>
      </c>
      <c r="B15" s="133"/>
      <c r="C15" s="81"/>
      <c r="D15" s="223"/>
      <c r="E15" s="211"/>
      <c r="F15" s="212">
        <f t="shared" si="2"/>
        <v>4230.7</v>
      </c>
      <c r="G15" s="212">
        <v>4230.7</v>
      </c>
      <c r="H15" s="212"/>
      <c r="I15" s="212"/>
      <c r="J15" s="212"/>
    </row>
    <row r="16" spans="1:10" s="8" customFormat="1" ht="30.75" customHeight="1">
      <c r="A16" s="130" t="s">
        <v>378</v>
      </c>
      <c r="B16" s="133"/>
      <c r="C16" s="81"/>
      <c r="D16" s="223"/>
      <c r="E16" s="211"/>
      <c r="F16" s="212">
        <f t="shared" si="2"/>
        <v>187.1</v>
      </c>
      <c r="G16" s="212">
        <v>187.1</v>
      </c>
      <c r="H16" s="212"/>
      <c r="I16" s="212"/>
      <c r="J16" s="212"/>
    </row>
    <row r="17" spans="1:10" s="8" customFormat="1" ht="88.5" customHeight="1">
      <c r="A17" s="130" t="s">
        <v>379</v>
      </c>
      <c r="B17" s="133"/>
      <c r="C17" s="81"/>
      <c r="D17" s="223"/>
      <c r="E17" s="211"/>
      <c r="F17" s="212">
        <f t="shared" si="2"/>
        <v>1286.3</v>
      </c>
      <c r="G17" s="212">
        <v>1286.3</v>
      </c>
      <c r="H17" s="212"/>
      <c r="I17" s="212"/>
      <c r="J17" s="212"/>
    </row>
    <row r="18" spans="1:10" s="8" customFormat="1" ht="91.5" customHeight="1">
      <c r="A18" s="130" t="s">
        <v>380</v>
      </c>
      <c r="B18" s="133"/>
      <c r="C18" s="81"/>
      <c r="D18" s="223"/>
      <c r="E18" s="211"/>
      <c r="F18" s="212">
        <f t="shared" si="2"/>
        <v>1162.4000000000001</v>
      </c>
      <c r="G18" s="212">
        <v>1162.4000000000001</v>
      </c>
      <c r="H18" s="212"/>
      <c r="I18" s="212"/>
      <c r="J18" s="212"/>
    </row>
    <row r="19" spans="1:10" s="8" customFormat="1" ht="87.75" customHeight="1">
      <c r="A19" s="130" t="s">
        <v>381</v>
      </c>
      <c r="B19" s="133"/>
      <c r="C19" s="81"/>
      <c r="D19" s="223"/>
      <c r="E19" s="211"/>
      <c r="F19" s="212">
        <f t="shared" si="2"/>
        <v>1530</v>
      </c>
      <c r="G19" s="212">
        <v>1530</v>
      </c>
      <c r="H19" s="212"/>
      <c r="I19" s="212"/>
      <c r="J19" s="212"/>
    </row>
    <row r="20" spans="1:10" s="8" customFormat="1" ht="46.5" customHeight="1">
      <c r="A20" s="130" t="s">
        <v>392</v>
      </c>
      <c r="B20" s="133"/>
      <c r="C20" s="81"/>
      <c r="D20" s="223"/>
      <c r="E20" s="211"/>
      <c r="F20" s="212">
        <f t="shared" si="2"/>
        <v>1688.8</v>
      </c>
      <c r="G20" s="212">
        <v>1688.8</v>
      </c>
      <c r="H20" s="212"/>
      <c r="I20" s="212"/>
      <c r="J20" s="212"/>
    </row>
    <row r="21" spans="1:10" s="8" customFormat="1" ht="53.25" customHeight="1">
      <c r="A21" s="309" t="s">
        <v>384</v>
      </c>
      <c r="B21" s="167">
        <v>4060</v>
      </c>
      <c r="C21" s="168">
        <f>C22</f>
        <v>0</v>
      </c>
      <c r="D21" s="168">
        <f t="shared" ref="D21:J21" si="3">D22</f>
        <v>451.8</v>
      </c>
      <c r="E21" s="168">
        <f t="shared" si="3"/>
        <v>451.8</v>
      </c>
      <c r="F21" s="212">
        <f t="shared" si="2"/>
        <v>0</v>
      </c>
      <c r="G21" s="168">
        <f t="shared" si="3"/>
        <v>0</v>
      </c>
      <c r="H21" s="168">
        <f t="shared" si="3"/>
        <v>0</v>
      </c>
      <c r="I21" s="168">
        <f t="shared" si="3"/>
        <v>0</v>
      </c>
      <c r="J21" s="168">
        <f t="shared" si="3"/>
        <v>0</v>
      </c>
    </row>
    <row r="22" spans="1:10" s="8" customFormat="1" ht="43.5" customHeight="1">
      <c r="A22" s="79" t="s">
        <v>390</v>
      </c>
      <c r="B22" s="69"/>
      <c r="C22" s="70"/>
      <c r="D22" s="70">
        <v>451.8</v>
      </c>
      <c r="E22" s="70">
        <v>451.8</v>
      </c>
      <c r="F22" s="212">
        <f t="shared" si="2"/>
        <v>0</v>
      </c>
      <c r="G22" s="70"/>
      <c r="H22" s="70"/>
      <c r="I22" s="71"/>
      <c r="J22" s="71"/>
    </row>
    <row r="23" spans="1:10">
      <c r="A23" s="59"/>
      <c r="B23" s="60"/>
      <c r="C23" s="61"/>
      <c r="D23" s="62"/>
      <c r="E23" s="62"/>
      <c r="F23" s="62"/>
      <c r="G23" s="62"/>
      <c r="H23" s="62"/>
    </row>
    <row r="24" spans="1:10" ht="69" customHeight="1">
      <c r="A24" s="110" t="s">
        <v>217</v>
      </c>
      <c r="B24" s="2"/>
      <c r="C24" s="426" t="s">
        <v>219</v>
      </c>
      <c r="D24" s="426"/>
      <c r="E24" s="67"/>
      <c r="F24" s="63"/>
      <c r="G24" s="427" t="s">
        <v>218</v>
      </c>
      <c r="H24" s="428"/>
      <c r="I24" s="428"/>
    </row>
    <row r="25" spans="1:10">
      <c r="A25" s="4" t="s">
        <v>131</v>
      </c>
      <c r="B25" s="3"/>
      <c r="C25" s="429" t="s">
        <v>147</v>
      </c>
      <c r="D25" s="429"/>
      <c r="E25" s="68"/>
      <c r="F25" s="3"/>
      <c r="G25" s="430" t="s">
        <v>34</v>
      </c>
      <c r="H25" s="430"/>
      <c r="I25" s="430"/>
    </row>
    <row r="26" spans="1:10">
      <c r="A26" s="59"/>
      <c r="B26" s="60"/>
      <c r="C26" s="61"/>
      <c r="D26" s="62"/>
      <c r="E26" s="62"/>
      <c r="F26" s="62"/>
      <c r="G26" s="62"/>
      <c r="H26" s="62"/>
    </row>
    <row r="27" spans="1:10">
      <c r="A27" s="59"/>
      <c r="B27" s="60"/>
      <c r="C27" s="61"/>
      <c r="D27" s="62"/>
      <c r="E27" s="62"/>
      <c r="F27" s="62"/>
      <c r="G27" s="62"/>
      <c r="H27" s="62"/>
    </row>
    <row r="28" spans="1:10">
      <c r="A28" s="59"/>
      <c r="B28" s="60"/>
      <c r="C28" s="61"/>
      <c r="D28" s="62"/>
      <c r="E28" s="62"/>
      <c r="F28" s="62"/>
      <c r="G28" s="62"/>
      <c r="H28" s="62"/>
    </row>
    <row r="29" spans="1:10" ht="46.5" customHeight="1">
      <c r="A29" s="425"/>
      <c r="B29" s="425"/>
      <c r="C29" s="425"/>
      <c r="D29" s="425"/>
      <c r="E29" s="328"/>
      <c r="F29" s="328"/>
      <c r="G29" s="328"/>
      <c r="H29" s="327"/>
      <c r="I29" s="326"/>
    </row>
    <row r="30" spans="1:10">
      <c r="A30" s="59"/>
      <c r="B30" s="60"/>
      <c r="C30" s="61"/>
      <c r="D30" s="62"/>
      <c r="E30" s="62"/>
      <c r="F30" s="62"/>
      <c r="H30" s="62"/>
    </row>
    <row r="31" spans="1:10">
      <c r="A31" s="59"/>
      <c r="B31" s="60"/>
      <c r="C31" s="61"/>
      <c r="D31" s="62"/>
      <c r="E31" s="62"/>
      <c r="F31" s="62"/>
      <c r="G31" s="62"/>
      <c r="H31" s="62"/>
    </row>
    <row r="32" spans="1:10">
      <c r="A32" s="59"/>
      <c r="B32" s="60"/>
      <c r="C32" s="61"/>
      <c r="D32" s="62"/>
      <c r="E32" s="62"/>
      <c r="F32" s="62"/>
      <c r="G32" s="62"/>
      <c r="H32" s="62"/>
    </row>
    <row r="33" spans="1:8">
      <c r="A33" s="59"/>
      <c r="B33" s="60"/>
      <c r="C33" s="61"/>
      <c r="D33" s="62"/>
      <c r="E33" s="62"/>
      <c r="F33" s="62"/>
      <c r="G33" s="62"/>
      <c r="H33" s="62"/>
    </row>
    <row r="34" spans="1:8">
      <c r="A34" s="59"/>
      <c r="B34" s="60"/>
      <c r="C34" s="61"/>
      <c r="D34" s="62"/>
      <c r="E34" s="62"/>
      <c r="F34" s="62"/>
      <c r="G34" s="62"/>
      <c r="H34" s="62"/>
    </row>
    <row r="35" spans="1:8">
      <c r="A35" s="59"/>
      <c r="B35" s="60"/>
      <c r="C35" s="61"/>
      <c r="D35" s="62"/>
      <c r="E35" s="62"/>
      <c r="F35" s="62"/>
      <c r="G35" s="62"/>
      <c r="H35" s="62"/>
    </row>
    <row r="36" spans="1:8">
      <c r="A36" s="59"/>
      <c r="B36" s="60"/>
      <c r="C36" s="61"/>
      <c r="D36" s="62"/>
      <c r="E36" s="62"/>
      <c r="F36" s="62"/>
      <c r="G36" s="62"/>
      <c r="H36" s="62"/>
    </row>
    <row r="37" spans="1:8">
      <c r="A37" s="59"/>
      <c r="B37" s="60"/>
      <c r="C37" s="61"/>
      <c r="D37" s="62"/>
      <c r="E37" s="62"/>
      <c r="F37" s="62"/>
      <c r="G37" s="62"/>
      <c r="H37" s="62"/>
    </row>
    <row r="38" spans="1:8">
      <c r="A38" s="59"/>
      <c r="B38" s="60"/>
      <c r="C38" s="61"/>
      <c r="D38" s="62"/>
      <c r="E38" s="62"/>
      <c r="F38" s="62"/>
      <c r="G38" s="62"/>
      <c r="H38" s="62"/>
    </row>
    <row r="39" spans="1:8">
      <c r="A39" s="59"/>
      <c r="B39" s="60"/>
      <c r="C39" s="61"/>
      <c r="D39" s="62"/>
      <c r="E39" s="62"/>
      <c r="F39" s="62"/>
      <c r="G39" s="62"/>
      <c r="H39" s="62"/>
    </row>
    <row r="40" spans="1:8">
      <c r="A40" s="59"/>
      <c r="B40" s="60"/>
      <c r="C40" s="61"/>
      <c r="D40" s="62"/>
      <c r="E40" s="62"/>
      <c r="F40" s="62"/>
      <c r="G40" s="62"/>
      <c r="H40" s="62"/>
    </row>
    <row r="41" spans="1:8">
      <c r="A41" s="59"/>
      <c r="B41" s="60"/>
      <c r="C41" s="61"/>
      <c r="D41" s="62"/>
      <c r="E41" s="62"/>
      <c r="F41" s="62"/>
      <c r="G41" s="62"/>
      <c r="H41" s="62"/>
    </row>
    <row r="42" spans="1:8">
      <c r="A42" s="59"/>
      <c r="B42" s="60"/>
      <c r="C42" s="61"/>
      <c r="D42" s="62"/>
      <c r="E42" s="62"/>
      <c r="F42" s="62"/>
      <c r="G42" s="62"/>
      <c r="H42" s="62"/>
    </row>
    <row r="43" spans="1:8">
      <c r="A43" s="59"/>
      <c r="B43" s="60"/>
      <c r="C43" s="61"/>
      <c r="D43" s="62"/>
      <c r="E43" s="62"/>
      <c r="F43" s="62"/>
      <c r="G43" s="62"/>
      <c r="H43" s="62"/>
    </row>
    <row r="44" spans="1:8">
      <c r="A44" s="59"/>
      <c r="B44" s="60"/>
      <c r="C44" s="61"/>
      <c r="D44" s="62"/>
      <c r="E44" s="62"/>
      <c r="F44" s="62"/>
      <c r="G44" s="62"/>
      <c r="H44" s="62"/>
    </row>
    <row r="45" spans="1:8">
      <c r="A45" s="59"/>
      <c r="B45" s="60"/>
      <c r="C45" s="61"/>
      <c r="D45" s="62"/>
      <c r="E45" s="62"/>
      <c r="F45" s="62"/>
      <c r="G45" s="62"/>
      <c r="H45" s="62"/>
    </row>
    <row r="46" spans="1:8">
      <c r="A46" s="59"/>
      <c r="B46" s="60"/>
      <c r="C46" s="61"/>
      <c r="D46" s="62"/>
      <c r="E46" s="62"/>
      <c r="F46" s="62"/>
      <c r="G46" s="62"/>
      <c r="H46" s="62"/>
    </row>
    <row r="47" spans="1:8">
      <c r="A47" s="59"/>
      <c r="B47" s="60"/>
      <c r="C47" s="61"/>
      <c r="D47" s="62"/>
      <c r="E47" s="62"/>
      <c r="F47" s="62"/>
      <c r="G47" s="62"/>
      <c r="H47" s="62"/>
    </row>
    <row r="48" spans="1:8">
      <c r="A48" s="59"/>
      <c r="B48" s="60"/>
      <c r="C48" s="61"/>
      <c r="D48" s="62"/>
      <c r="E48" s="62"/>
      <c r="F48" s="62"/>
      <c r="G48" s="62"/>
      <c r="H48" s="62"/>
    </row>
    <row r="49" spans="1:8">
      <c r="A49" s="59"/>
      <c r="B49" s="60"/>
      <c r="C49" s="61"/>
      <c r="D49" s="62"/>
      <c r="E49" s="62"/>
      <c r="F49" s="62"/>
      <c r="G49" s="62"/>
      <c r="H49" s="62"/>
    </row>
    <row r="50" spans="1:8">
      <c r="A50" s="59"/>
      <c r="B50" s="60"/>
      <c r="C50" s="61"/>
      <c r="D50" s="62"/>
      <c r="E50" s="62"/>
      <c r="F50" s="62"/>
      <c r="G50" s="62"/>
      <c r="H50" s="62"/>
    </row>
    <row r="51" spans="1:8">
      <c r="A51" s="59"/>
      <c r="B51" s="60"/>
      <c r="C51" s="61"/>
      <c r="D51" s="62"/>
      <c r="E51" s="62"/>
      <c r="F51" s="62"/>
      <c r="G51" s="62"/>
      <c r="H51" s="62"/>
    </row>
    <row r="52" spans="1:8">
      <c r="A52" s="59"/>
      <c r="B52" s="60"/>
      <c r="C52" s="61"/>
      <c r="D52" s="62"/>
      <c r="E52" s="62"/>
      <c r="F52" s="62"/>
      <c r="G52" s="62"/>
      <c r="H52" s="62"/>
    </row>
    <row r="53" spans="1:8">
      <c r="A53" s="59"/>
      <c r="B53" s="60"/>
      <c r="C53" s="61"/>
      <c r="D53" s="62"/>
      <c r="E53" s="62"/>
      <c r="F53" s="62"/>
      <c r="G53" s="62"/>
      <c r="H53" s="62"/>
    </row>
    <row r="54" spans="1:8">
      <c r="A54" s="59"/>
      <c r="B54" s="60"/>
      <c r="C54" s="61"/>
      <c r="D54" s="62"/>
      <c r="E54" s="62"/>
      <c r="F54" s="62"/>
      <c r="G54" s="62"/>
      <c r="H54" s="62"/>
    </row>
    <row r="55" spans="1:8">
      <c r="A55" s="59"/>
      <c r="B55" s="60"/>
      <c r="C55" s="61"/>
      <c r="D55" s="62"/>
      <c r="E55" s="62"/>
      <c r="F55" s="62"/>
      <c r="G55" s="62"/>
      <c r="H55" s="62"/>
    </row>
    <row r="56" spans="1:8">
      <c r="A56" s="59"/>
      <c r="B56" s="60"/>
      <c r="C56" s="61"/>
      <c r="D56" s="62"/>
      <c r="E56" s="62"/>
      <c r="F56" s="62"/>
      <c r="G56" s="62"/>
      <c r="H56" s="62"/>
    </row>
    <row r="57" spans="1:8">
      <c r="A57" s="59"/>
      <c r="C57" s="7"/>
      <c r="D57" s="64"/>
      <c r="E57" s="64"/>
      <c r="F57" s="64"/>
      <c r="G57" s="64"/>
      <c r="H57" s="64"/>
    </row>
    <row r="58" spans="1:8">
      <c r="A58" s="65"/>
      <c r="C58" s="7"/>
      <c r="D58" s="64"/>
      <c r="E58" s="64"/>
      <c r="F58" s="64"/>
      <c r="G58" s="64"/>
      <c r="H58" s="64"/>
    </row>
    <row r="59" spans="1:8">
      <c r="A59" s="65"/>
      <c r="C59" s="7"/>
      <c r="D59" s="64"/>
      <c r="E59" s="64"/>
      <c r="F59" s="64"/>
      <c r="G59" s="64"/>
      <c r="H59" s="64"/>
    </row>
    <row r="60" spans="1:8">
      <c r="A60" s="65"/>
      <c r="C60" s="7"/>
      <c r="D60" s="64"/>
      <c r="E60" s="64"/>
      <c r="F60" s="64"/>
      <c r="G60" s="64"/>
      <c r="H60" s="64"/>
    </row>
    <row r="61" spans="1:8">
      <c r="A61" s="65"/>
      <c r="C61" s="7"/>
      <c r="D61" s="64"/>
      <c r="E61" s="64"/>
      <c r="F61" s="64"/>
      <c r="G61" s="64"/>
      <c r="H61" s="64"/>
    </row>
    <row r="62" spans="1:8">
      <c r="A62" s="65"/>
      <c r="C62" s="7"/>
      <c r="D62" s="64"/>
      <c r="E62" s="64"/>
      <c r="F62" s="64"/>
      <c r="G62" s="64"/>
      <c r="H62" s="64"/>
    </row>
    <row r="63" spans="1:8">
      <c r="A63" s="65"/>
      <c r="C63" s="7"/>
      <c r="D63" s="64"/>
      <c r="E63" s="64"/>
      <c r="F63" s="64"/>
      <c r="G63" s="64"/>
      <c r="H63" s="64"/>
    </row>
    <row r="64" spans="1:8">
      <c r="A64" s="65"/>
      <c r="C64" s="7"/>
      <c r="D64" s="64"/>
      <c r="E64" s="64"/>
      <c r="F64" s="64"/>
      <c r="G64" s="64"/>
      <c r="H64" s="64"/>
    </row>
    <row r="65" spans="1:8">
      <c r="A65" s="65"/>
      <c r="C65" s="7"/>
      <c r="D65" s="64"/>
      <c r="E65" s="64"/>
      <c r="F65" s="64"/>
      <c r="G65" s="64"/>
      <c r="H65" s="64"/>
    </row>
    <row r="66" spans="1:8">
      <c r="A66" s="65"/>
      <c r="C66" s="7"/>
      <c r="D66" s="64"/>
      <c r="E66" s="64"/>
      <c r="F66" s="64"/>
      <c r="G66" s="64"/>
      <c r="H66" s="64"/>
    </row>
    <row r="67" spans="1:8">
      <c r="A67" s="65"/>
      <c r="C67" s="7"/>
      <c r="D67" s="64"/>
      <c r="E67" s="64"/>
      <c r="F67" s="64"/>
      <c r="G67" s="64"/>
      <c r="H67" s="64"/>
    </row>
    <row r="68" spans="1:8">
      <c r="A68" s="65"/>
      <c r="C68" s="7"/>
      <c r="D68" s="64"/>
      <c r="E68" s="64"/>
      <c r="F68" s="64"/>
      <c r="G68" s="64"/>
      <c r="H68" s="64"/>
    </row>
    <row r="69" spans="1:8">
      <c r="A69" s="65"/>
      <c r="C69" s="7"/>
      <c r="D69" s="64"/>
      <c r="E69" s="64"/>
      <c r="F69" s="64"/>
      <c r="G69" s="64"/>
      <c r="H69" s="64"/>
    </row>
    <row r="70" spans="1:8">
      <c r="A70" s="65"/>
      <c r="C70" s="7"/>
      <c r="D70" s="64"/>
      <c r="E70" s="64"/>
      <c r="F70" s="64"/>
      <c r="G70" s="64"/>
      <c r="H70" s="64"/>
    </row>
    <row r="71" spans="1:8">
      <c r="A71" s="65"/>
      <c r="C71" s="7"/>
      <c r="D71" s="64"/>
      <c r="E71" s="64"/>
      <c r="F71" s="64"/>
      <c r="G71" s="64"/>
      <c r="H71" s="64"/>
    </row>
    <row r="72" spans="1:8">
      <c r="A72" s="65"/>
      <c r="C72" s="7"/>
      <c r="D72" s="64"/>
      <c r="E72" s="64"/>
      <c r="F72" s="64"/>
      <c r="G72" s="64"/>
      <c r="H72" s="64"/>
    </row>
    <row r="73" spans="1:8">
      <c r="A73" s="65"/>
      <c r="C73" s="7"/>
      <c r="D73" s="64"/>
      <c r="E73" s="64"/>
      <c r="F73" s="64"/>
      <c r="G73" s="64"/>
      <c r="H73" s="64"/>
    </row>
    <row r="74" spans="1:8">
      <c r="A74" s="65"/>
      <c r="C74" s="7"/>
      <c r="D74" s="64"/>
      <c r="E74" s="64"/>
      <c r="F74" s="64"/>
      <c r="G74" s="64"/>
      <c r="H74" s="64"/>
    </row>
    <row r="75" spans="1:8">
      <c r="A75" s="65"/>
      <c r="C75" s="7"/>
      <c r="D75" s="64"/>
      <c r="E75" s="64"/>
      <c r="F75" s="64"/>
      <c r="G75" s="64"/>
      <c r="H75" s="64"/>
    </row>
    <row r="76" spans="1:8">
      <c r="A76" s="65"/>
      <c r="C76" s="7"/>
      <c r="D76" s="64"/>
      <c r="E76" s="64"/>
      <c r="F76" s="64"/>
      <c r="G76" s="64"/>
      <c r="H76" s="64"/>
    </row>
    <row r="77" spans="1:8">
      <c r="A77" s="65"/>
      <c r="C77" s="7"/>
      <c r="D77" s="64"/>
      <c r="E77" s="64"/>
      <c r="F77" s="64"/>
      <c r="G77" s="64"/>
      <c r="H77" s="64"/>
    </row>
    <row r="78" spans="1:8">
      <c r="A78" s="65"/>
      <c r="C78" s="7"/>
      <c r="D78" s="64"/>
      <c r="E78" s="64"/>
      <c r="F78" s="64"/>
      <c r="G78" s="64"/>
      <c r="H78" s="64"/>
    </row>
    <row r="79" spans="1:8">
      <c r="A79" s="65"/>
      <c r="C79" s="7"/>
      <c r="D79" s="64"/>
      <c r="E79" s="64"/>
      <c r="F79" s="64"/>
      <c r="G79" s="64"/>
      <c r="H79" s="64"/>
    </row>
    <row r="80" spans="1:8">
      <c r="A80" s="65"/>
    </row>
    <row r="81" spans="1:1">
      <c r="A81" s="66"/>
    </row>
    <row r="82" spans="1:1">
      <c r="A82" s="66"/>
    </row>
    <row r="83" spans="1:1">
      <c r="A83" s="66"/>
    </row>
    <row r="84" spans="1:1">
      <c r="A84" s="66"/>
    </row>
    <row r="85" spans="1:1">
      <c r="A85" s="66"/>
    </row>
    <row r="86" spans="1:1">
      <c r="A86" s="66"/>
    </row>
    <row r="87" spans="1:1">
      <c r="A87" s="66"/>
    </row>
    <row r="88" spans="1:1">
      <c r="A88" s="66"/>
    </row>
    <row r="89" spans="1:1">
      <c r="A89" s="66"/>
    </row>
    <row r="90" spans="1:1">
      <c r="A90" s="66"/>
    </row>
    <row r="91" spans="1:1">
      <c r="A91" s="66"/>
    </row>
    <row r="92" spans="1:1">
      <c r="A92" s="66"/>
    </row>
    <row r="93" spans="1:1">
      <c r="A93" s="66"/>
    </row>
    <row r="94" spans="1:1">
      <c r="A94" s="66"/>
    </row>
    <row r="95" spans="1:1">
      <c r="A95" s="66"/>
    </row>
    <row r="96" spans="1:1">
      <c r="A96" s="66"/>
    </row>
    <row r="97" spans="1:1">
      <c r="A97" s="66"/>
    </row>
    <row r="98" spans="1:1">
      <c r="A98" s="66"/>
    </row>
    <row r="99" spans="1:1">
      <c r="A99" s="66"/>
    </row>
    <row r="100" spans="1:1">
      <c r="A100" s="66"/>
    </row>
    <row r="101" spans="1:1">
      <c r="A101" s="66"/>
    </row>
    <row r="102" spans="1:1">
      <c r="A102" s="66"/>
    </row>
    <row r="103" spans="1:1">
      <c r="A103" s="66"/>
    </row>
    <row r="104" spans="1:1">
      <c r="A104" s="66"/>
    </row>
    <row r="105" spans="1:1">
      <c r="A105" s="66"/>
    </row>
    <row r="106" spans="1:1">
      <c r="A106" s="66"/>
    </row>
    <row r="107" spans="1:1">
      <c r="A107" s="66"/>
    </row>
    <row r="108" spans="1:1">
      <c r="A108" s="66"/>
    </row>
    <row r="109" spans="1:1">
      <c r="A109" s="66"/>
    </row>
    <row r="110" spans="1:1">
      <c r="A110" s="66"/>
    </row>
    <row r="111" spans="1:1">
      <c r="A111" s="66"/>
    </row>
    <row r="112" spans="1:1">
      <c r="A112" s="66"/>
    </row>
    <row r="113" spans="1:1">
      <c r="A113" s="66"/>
    </row>
    <row r="114" spans="1:1">
      <c r="A114" s="66"/>
    </row>
    <row r="115" spans="1:1">
      <c r="A115" s="66"/>
    </row>
    <row r="116" spans="1:1">
      <c r="A116" s="66"/>
    </row>
    <row r="117" spans="1:1">
      <c r="A117" s="66"/>
    </row>
    <row r="118" spans="1:1">
      <c r="A118" s="66"/>
    </row>
    <row r="119" spans="1:1">
      <c r="A119" s="66"/>
    </row>
    <row r="120" spans="1:1">
      <c r="A120" s="66"/>
    </row>
    <row r="121" spans="1:1">
      <c r="A121" s="66"/>
    </row>
    <row r="122" spans="1:1">
      <c r="A122" s="66"/>
    </row>
    <row r="123" spans="1:1">
      <c r="A123" s="66"/>
    </row>
    <row r="124" spans="1:1">
      <c r="A124" s="66"/>
    </row>
    <row r="125" spans="1:1">
      <c r="A125" s="66"/>
    </row>
    <row r="126" spans="1:1">
      <c r="A126" s="66"/>
    </row>
    <row r="127" spans="1:1">
      <c r="A127" s="66"/>
    </row>
    <row r="128" spans="1:1">
      <c r="A128" s="66"/>
    </row>
    <row r="129" spans="1:1">
      <c r="A129" s="66"/>
    </row>
    <row r="130" spans="1:1">
      <c r="A130" s="66"/>
    </row>
    <row r="131" spans="1:1">
      <c r="A131" s="66"/>
    </row>
    <row r="132" spans="1:1">
      <c r="A132" s="66"/>
    </row>
    <row r="133" spans="1:1">
      <c r="A133" s="66"/>
    </row>
    <row r="134" spans="1:1">
      <c r="A134" s="66"/>
    </row>
    <row r="135" spans="1:1">
      <c r="A135" s="66"/>
    </row>
    <row r="136" spans="1:1">
      <c r="A136" s="66"/>
    </row>
    <row r="137" spans="1:1">
      <c r="A137" s="66"/>
    </row>
    <row r="138" spans="1:1">
      <c r="A138" s="66"/>
    </row>
    <row r="139" spans="1:1">
      <c r="A139" s="66"/>
    </row>
    <row r="140" spans="1:1">
      <c r="A140" s="66"/>
    </row>
    <row r="141" spans="1:1">
      <c r="A141" s="66"/>
    </row>
    <row r="142" spans="1:1">
      <c r="A142" s="66"/>
    </row>
    <row r="143" spans="1:1">
      <c r="A143" s="66"/>
    </row>
    <row r="144" spans="1:1">
      <c r="A144" s="66"/>
    </row>
    <row r="145" spans="1:1">
      <c r="A145" s="66"/>
    </row>
    <row r="146" spans="1:1">
      <c r="A146" s="66"/>
    </row>
    <row r="147" spans="1:1">
      <c r="A147" s="66"/>
    </row>
    <row r="148" spans="1:1">
      <c r="A148" s="66"/>
    </row>
    <row r="149" spans="1:1">
      <c r="A149" s="66"/>
    </row>
    <row r="150" spans="1:1">
      <c r="A150" s="66"/>
    </row>
    <row r="151" spans="1:1">
      <c r="A151" s="66"/>
    </row>
    <row r="152" spans="1:1">
      <c r="A152" s="66"/>
    </row>
    <row r="153" spans="1:1">
      <c r="A153" s="66"/>
    </row>
    <row r="154" spans="1:1">
      <c r="A154" s="66"/>
    </row>
    <row r="155" spans="1:1">
      <c r="A155" s="66"/>
    </row>
    <row r="156" spans="1:1">
      <c r="A156" s="66"/>
    </row>
    <row r="157" spans="1:1">
      <c r="A157" s="66"/>
    </row>
    <row r="158" spans="1:1">
      <c r="A158" s="66"/>
    </row>
    <row r="159" spans="1:1">
      <c r="A159" s="66"/>
    </row>
    <row r="160" spans="1:1">
      <c r="A160" s="66"/>
    </row>
    <row r="161" spans="1:1">
      <c r="A161" s="66"/>
    </row>
    <row r="162" spans="1:1">
      <c r="A162" s="66"/>
    </row>
    <row r="163" spans="1:1">
      <c r="A163" s="66"/>
    </row>
    <row r="164" spans="1:1">
      <c r="A164" s="66"/>
    </row>
    <row r="165" spans="1:1">
      <c r="A165" s="66"/>
    </row>
    <row r="166" spans="1:1">
      <c r="A166" s="66"/>
    </row>
    <row r="167" spans="1:1">
      <c r="A167" s="66"/>
    </row>
    <row r="168" spans="1:1">
      <c r="A168" s="66"/>
    </row>
    <row r="169" spans="1:1">
      <c r="A169" s="66"/>
    </row>
    <row r="170" spans="1:1">
      <c r="A170" s="66"/>
    </row>
    <row r="171" spans="1:1">
      <c r="A171" s="66"/>
    </row>
    <row r="172" spans="1:1">
      <c r="A172" s="66"/>
    </row>
    <row r="173" spans="1:1">
      <c r="A173" s="66"/>
    </row>
    <row r="174" spans="1:1">
      <c r="A174" s="66"/>
    </row>
    <row r="175" spans="1:1">
      <c r="A175" s="66"/>
    </row>
    <row r="176" spans="1:1">
      <c r="A176" s="66"/>
    </row>
    <row r="177" spans="1:1">
      <c r="A177" s="66"/>
    </row>
    <row r="178" spans="1:1">
      <c r="A178" s="66"/>
    </row>
    <row r="179" spans="1:1">
      <c r="A179" s="66"/>
    </row>
    <row r="180" spans="1:1">
      <c r="A180" s="66"/>
    </row>
    <row r="181" spans="1:1">
      <c r="A181" s="66"/>
    </row>
    <row r="182" spans="1:1">
      <c r="A182" s="66"/>
    </row>
    <row r="183" spans="1:1">
      <c r="A183" s="66"/>
    </row>
    <row r="184" spans="1:1">
      <c r="A184" s="66"/>
    </row>
    <row r="185" spans="1:1">
      <c r="A185" s="66"/>
    </row>
    <row r="186" spans="1:1">
      <c r="A186" s="66"/>
    </row>
    <row r="187" spans="1:1">
      <c r="A187" s="66"/>
    </row>
    <row r="188" spans="1:1">
      <c r="A188" s="66"/>
    </row>
    <row r="189" spans="1:1">
      <c r="A189" s="66"/>
    </row>
    <row r="190" spans="1:1">
      <c r="A190" s="66"/>
    </row>
    <row r="191" spans="1:1">
      <c r="A191" s="66"/>
    </row>
    <row r="192" spans="1:1">
      <c r="A192" s="66"/>
    </row>
    <row r="193" spans="1:1">
      <c r="A193" s="66"/>
    </row>
    <row r="194" spans="1:1">
      <c r="A194" s="66"/>
    </row>
    <row r="195" spans="1:1">
      <c r="A195" s="66"/>
    </row>
    <row r="196" spans="1:1">
      <c r="A196" s="66"/>
    </row>
    <row r="197" spans="1:1">
      <c r="A197" s="66"/>
    </row>
    <row r="198" spans="1:1">
      <c r="A198" s="66"/>
    </row>
    <row r="199" spans="1:1">
      <c r="A199" s="66"/>
    </row>
    <row r="200" spans="1:1">
      <c r="A200" s="66"/>
    </row>
    <row r="201" spans="1:1">
      <c r="A201" s="66"/>
    </row>
    <row r="202" spans="1:1">
      <c r="A202" s="66"/>
    </row>
    <row r="203" spans="1:1">
      <c r="A203" s="66"/>
    </row>
    <row r="204" spans="1:1">
      <c r="A204" s="66"/>
    </row>
    <row r="205" spans="1:1">
      <c r="A205" s="66"/>
    </row>
    <row r="206" spans="1:1">
      <c r="A206" s="66"/>
    </row>
    <row r="207" spans="1:1">
      <c r="A207" s="66"/>
    </row>
    <row r="208" spans="1:1">
      <c r="A208" s="66"/>
    </row>
    <row r="209" spans="1:1">
      <c r="A209" s="66"/>
    </row>
    <row r="210" spans="1:1">
      <c r="A210" s="66"/>
    </row>
    <row r="211" spans="1:1">
      <c r="A211" s="66"/>
    </row>
    <row r="212" spans="1:1">
      <c r="A212" s="66"/>
    </row>
    <row r="213" spans="1:1">
      <c r="A213" s="66"/>
    </row>
    <row r="214" spans="1:1">
      <c r="A214" s="66"/>
    </row>
    <row r="215" spans="1:1">
      <c r="A215" s="66"/>
    </row>
    <row r="216" spans="1:1">
      <c r="A216" s="66"/>
    </row>
    <row r="217" spans="1:1">
      <c r="A217" s="66"/>
    </row>
    <row r="218" spans="1:1">
      <c r="A218" s="66"/>
    </row>
    <row r="219" spans="1:1">
      <c r="A219" s="66"/>
    </row>
    <row r="220" spans="1:1">
      <c r="A220" s="66"/>
    </row>
    <row r="221" spans="1:1">
      <c r="A221" s="66"/>
    </row>
    <row r="222" spans="1:1">
      <c r="A222" s="66"/>
    </row>
    <row r="223" spans="1:1">
      <c r="A223" s="66"/>
    </row>
    <row r="224" spans="1:1">
      <c r="A224" s="66"/>
    </row>
    <row r="225" spans="1:1">
      <c r="A225" s="66"/>
    </row>
    <row r="226" spans="1:1">
      <c r="A226" s="66"/>
    </row>
    <row r="227" spans="1:1">
      <c r="A227" s="66"/>
    </row>
    <row r="228" spans="1:1">
      <c r="A228" s="66"/>
    </row>
    <row r="229" spans="1:1">
      <c r="A229" s="66"/>
    </row>
    <row r="230" spans="1:1">
      <c r="A230" s="66"/>
    </row>
    <row r="231" spans="1:1">
      <c r="A231" s="66"/>
    </row>
    <row r="232" spans="1:1">
      <c r="A232" s="66"/>
    </row>
    <row r="233" spans="1:1">
      <c r="A233" s="66"/>
    </row>
    <row r="234" spans="1:1">
      <c r="A234" s="66"/>
    </row>
    <row r="235" spans="1:1">
      <c r="A235" s="66"/>
    </row>
    <row r="236" spans="1:1">
      <c r="A236" s="66"/>
    </row>
    <row r="237" spans="1:1">
      <c r="A237" s="66"/>
    </row>
    <row r="238" spans="1:1">
      <c r="A238" s="66"/>
    </row>
    <row r="239" spans="1:1">
      <c r="A239" s="66"/>
    </row>
    <row r="240" spans="1:1">
      <c r="A240" s="66"/>
    </row>
    <row r="241" spans="1:1">
      <c r="A241" s="66"/>
    </row>
    <row r="242" spans="1:1">
      <c r="A242" s="66"/>
    </row>
    <row r="243" spans="1:1">
      <c r="A243" s="66"/>
    </row>
    <row r="244" spans="1:1">
      <c r="A244" s="66"/>
    </row>
    <row r="245" spans="1:1">
      <c r="A245" s="66"/>
    </row>
    <row r="246" spans="1:1">
      <c r="A246" s="66"/>
    </row>
    <row r="247" spans="1:1">
      <c r="A247" s="66"/>
    </row>
  </sheetData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A29:D29"/>
    <mergeCell ref="C24:D24"/>
    <mergeCell ref="G24:I24"/>
    <mergeCell ref="C25:D25"/>
    <mergeCell ref="G25:I25"/>
  </mergeCells>
  <pageMargins left="0.43307086614173229" right="0.15748031496062992" top="0.19685039370078741" bottom="0.19685039370078741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99"/>
  </sheetPr>
  <dimension ref="A1:AE37"/>
  <sheetViews>
    <sheetView view="pageBreakPreview" zoomScale="50" zoomScaleNormal="60" zoomScaleSheetLayoutView="50" workbookViewId="0">
      <selection activeCell="C45" sqref="C45"/>
    </sheetView>
  </sheetViews>
  <sheetFormatPr defaultRowHeight="20.25"/>
  <cols>
    <col min="1" max="1" width="6" style="48" customWidth="1"/>
    <col min="2" max="2" width="26.140625" style="48" customWidth="1"/>
    <col min="3" max="4" width="11.28515625" style="48" customWidth="1"/>
    <col min="5" max="5" width="4.28515625" style="48" customWidth="1"/>
    <col min="6" max="6" width="3.28515625" style="48" hidden="1" customWidth="1"/>
    <col min="7" max="7" width="9.28515625" style="48" customWidth="1"/>
    <col min="8" max="11" width="9.7109375" style="48" customWidth="1"/>
    <col min="12" max="13" width="15" style="48" customWidth="1"/>
    <col min="14" max="26" width="9.7109375" style="48" customWidth="1"/>
    <col min="27" max="27" width="15" style="48" customWidth="1"/>
    <col min="28" max="28" width="15.28515625" style="48" customWidth="1"/>
    <col min="29" max="31" width="9.7109375" style="48" customWidth="1"/>
    <col min="32" max="16384" width="9.140625" style="48"/>
  </cols>
  <sheetData>
    <row r="1" spans="1:31" s="51" customFormat="1" ht="51.75" customHeight="1">
      <c r="A1" s="50"/>
      <c r="B1" s="50"/>
      <c r="C1" s="50"/>
      <c r="D1" s="50"/>
      <c r="E1" s="50"/>
      <c r="F1" s="441" t="s">
        <v>215</v>
      </c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50"/>
      <c r="Z1" s="50"/>
      <c r="AA1" s="50"/>
      <c r="AB1" s="50"/>
      <c r="AC1" s="50"/>
      <c r="AD1" s="50"/>
      <c r="AE1" s="50"/>
    </row>
    <row r="2" spans="1:31">
      <c r="A2" s="20"/>
      <c r="B2" s="20"/>
      <c r="C2" s="20"/>
      <c r="D2" s="20"/>
      <c r="E2" s="20"/>
      <c r="F2" s="20"/>
      <c r="G2" s="20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0"/>
      <c r="W2" s="16"/>
      <c r="X2" s="16"/>
      <c r="Y2" s="16"/>
      <c r="Z2" s="16"/>
      <c r="AA2" s="16"/>
      <c r="AB2" s="16"/>
      <c r="AC2" s="16"/>
      <c r="AD2" s="16"/>
      <c r="AE2" s="49" t="s">
        <v>115</v>
      </c>
    </row>
    <row r="3" spans="1:31" ht="33" customHeight="1">
      <c r="A3" s="442" t="s">
        <v>19</v>
      </c>
      <c r="B3" s="442" t="s">
        <v>58</v>
      </c>
      <c r="C3" s="442"/>
      <c r="D3" s="442"/>
      <c r="E3" s="442"/>
      <c r="F3" s="442"/>
      <c r="G3" s="442" t="s">
        <v>20</v>
      </c>
      <c r="H3" s="442"/>
      <c r="I3" s="442"/>
      <c r="J3" s="442"/>
      <c r="K3" s="442"/>
      <c r="L3" s="442" t="s">
        <v>389</v>
      </c>
      <c r="M3" s="442"/>
      <c r="N3" s="442"/>
      <c r="O3" s="442"/>
      <c r="P3" s="442"/>
      <c r="Q3" s="442" t="s">
        <v>65</v>
      </c>
      <c r="R3" s="442"/>
      <c r="S3" s="442"/>
      <c r="T3" s="442"/>
      <c r="U3" s="442"/>
      <c r="V3" s="442" t="s">
        <v>37</v>
      </c>
      <c r="W3" s="442"/>
      <c r="X3" s="442"/>
      <c r="Y3" s="442"/>
      <c r="Z3" s="442"/>
      <c r="AA3" s="442" t="s">
        <v>21</v>
      </c>
      <c r="AB3" s="442"/>
      <c r="AC3" s="442"/>
      <c r="AD3" s="442"/>
      <c r="AE3" s="442"/>
    </row>
    <row r="4" spans="1:31" ht="31.5" customHeight="1">
      <c r="A4" s="442"/>
      <c r="B4" s="442"/>
      <c r="C4" s="442"/>
      <c r="D4" s="442"/>
      <c r="E4" s="442"/>
      <c r="F4" s="442"/>
      <c r="G4" s="442" t="s">
        <v>385</v>
      </c>
      <c r="H4" s="442" t="s">
        <v>32</v>
      </c>
      <c r="I4" s="442"/>
      <c r="J4" s="442"/>
      <c r="K4" s="442"/>
      <c r="L4" s="442" t="s">
        <v>385</v>
      </c>
      <c r="M4" s="442" t="s">
        <v>32</v>
      </c>
      <c r="N4" s="442"/>
      <c r="O4" s="442"/>
      <c r="P4" s="442"/>
      <c r="Q4" s="442" t="s">
        <v>385</v>
      </c>
      <c r="R4" s="442" t="s">
        <v>32</v>
      </c>
      <c r="S4" s="442"/>
      <c r="T4" s="442"/>
      <c r="U4" s="442"/>
      <c r="V4" s="442" t="s">
        <v>385</v>
      </c>
      <c r="W4" s="442" t="s">
        <v>32</v>
      </c>
      <c r="X4" s="442"/>
      <c r="Y4" s="442"/>
      <c r="Z4" s="442"/>
      <c r="AA4" s="442" t="s">
        <v>385</v>
      </c>
      <c r="AB4" s="442" t="s">
        <v>32</v>
      </c>
      <c r="AC4" s="442"/>
      <c r="AD4" s="442"/>
      <c r="AE4" s="442"/>
    </row>
    <row r="5" spans="1:31" ht="32.25" customHeight="1">
      <c r="A5" s="442"/>
      <c r="B5" s="442"/>
      <c r="C5" s="442"/>
      <c r="D5" s="442"/>
      <c r="E5" s="442"/>
      <c r="F5" s="442"/>
      <c r="G5" s="442"/>
      <c r="H5" s="46" t="s">
        <v>25</v>
      </c>
      <c r="I5" s="46" t="s">
        <v>26</v>
      </c>
      <c r="J5" s="46" t="s">
        <v>24</v>
      </c>
      <c r="K5" s="46" t="s">
        <v>23</v>
      </c>
      <c r="L5" s="442"/>
      <c r="M5" s="46" t="s">
        <v>25</v>
      </c>
      <c r="N5" s="46" t="s">
        <v>26</v>
      </c>
      <c r="O5" s="46" t="s">
        <v>24</v>
      </c>
      <c r="P5" s="46" t="s">
        <v>23</v>
      </c>
      <c r="Q5" s="442"/>
      <c r="R5" s="46" t="s">
        <v>25</v>
      </c>
      <c r="S5" s="46" t="s">
        <v>26</v>
      </c>
      <c r="T5" s="46" t="s">
        <v>24</v>
      </c>
      <c r="U5" s="46" t="s">
        <v>23</v>
      </c>
      <c r="V5" s="442"/>
      <c r="W5" s="46" t="s">
        <v>25</v>
      </c>
      <c r="X5" s="46" t="s">
        <v>26</v>
      </c>
      <c r="Y5" s="46" t="s">
        <v>24</v>
      </c>
      <c r="Z5" s="46" t="s">
        <v>23</v>
      </c>
      <c r="AA5" s="442"/>
      <c r="AB5" s="46" t="s">
        <v>25</v>
      </c>
      <c r="AC5" s="46" t="s">
        <v>26</v>
      </c>
      <c r="AD5" s="46" t="s">
        <v>24</v>
      </c>
      <c r="AE5" s="46" t="s">
        <v>23</v>
      </c>
    </row>
    <row r="6" spans="1:31" s="336" customFormat="1" ht="21" customHeight="1">
      <c r="A6" s="334">
        <v>1</v>
      </c>
      <c r="B6" s="455">
        <v>2</v>
      </c>
      <c r="C6" s="455"/>
      <c r="D6" s="455"/>
      <c r="E6" s="455"/>
      <c r="F6" s="455"/>
      <c r="G6" s="334">
        <v>3</v>
      </c>
      <c r="H6" s="334">
        <v>4</v>
      </c>
      <c r="I6" s="334">
        <v>5</v>
      </c>
      <c r="J6" s="334">
        <v>6</v>
      </c>
      <c r="K6" s="334">
        <v>7</v>
      </c>
      <c r="L6" s="334">
        <v>8</v>
      </c>
      <c r="M6" s="334">
        <v>9</v>
      </c>
      <c r="N6" s="334">
        <v>10</v>
      </c>
      <c r="O6" s="334">
        <v>11</v>
      </c>
      <c r="P6" s="334">
        <v>12</v>
      </c>
      <c r="Q6" s="334">
        <v>13</v>
      </c>
      <c r="R6" s="334">
        <v>14</v>
      </c>
      <c r="S6" s="334">
        <v>15</v>
      </c>
      <c r="T6" s="334">
        <v>16</v>
      </c>
      <c r="U6" s="334">
        <v>17</v>
      </c>
      <c r="V6" s="335">
        <v>18</v>
      </c>
      <c r="W6" s="335">
        <v>19</v>
      </c>
      <c r="X6" s="335">
        <v>20</v>
      </c>
      <c r="Y6" s="335">
        <v>21</v>
      </c>
      <c r="Z6" s="335">
        <v>22</v>
      </c>
      <c r="AA6" s="335">
        <v>23</v>
      </c>
      <c r="AB6" s="335">
        <v>24</v>
      </c>
      <c r="AC6" s="335">
        <v>25</v>
      </c>
      <c r="AD6" s="335">
        <v>26</v>
      </c>
      <c r="AE6" s="335">
        <v>27</v>
      </c>
    </row>
    <row r="7" spans="1:31" ht="45" customHeight="1">
      <c r="A7" s="80">
        <v>1</v>
      </c>
      <c r="B7" s="449" t="s">
        <v>186</v>
      </c>
      <c r="C7" s="450"/>
      <c r="D7" s="450"/>
      <c r="E7" s="450"/>
      <c r="F7" s="451"/>
      <c r="G7" s="82">
        <f t="shared" ref="G7:G19" si="0">SUM(H7,I7,J7,K7)</f>
        <v>0</v>
      </c>
      <c r="H7" s="82"/>
      <c r="I7" s="82"/>
      <c r="J7" s="82"/>
      <c r="K7" s="82"/>
      <c r="L7" s="82">
        <f>SUM(M7,N7,O7,P7)</f>
        <v>15750.699999999997</v>
      </c>
      <c r="M7" s="82">
        <f>M8+M9+M10+M11+M12+M13+M14+M15+M16+M18+M17</f>
        <v>15750.699999999997</v>
      </c>
      <c r="N7" s="82"/>
      <c r="O7" s="82"/>
      <c r="P7" s="82"/>
      <c r="Q7" s="82">
        <f t="shared" ref="Q7:Q19" si="1">SUM(R7,S7,T7,U7)</f>
        <v>0</v>
      </c>
      <c r="R7" s="82"/>
      <c r="S7" s="82"/>
      <c r="T7" s="82"/>
      <c r="U7" s="82"/>
      <c r="V7" s="82">
        <f t="shared" ref="V7:V19" si="2">SUM(W7,X7,Y7,Z7)</f>
        <v>0</v>
      </c>
      <c r="W7" s="84"/>
      <c r="X7" s="84"/>
      <c r="Y7" s="84"/>
      <c r="Z7" s="84"/>
      <c r="AA7" s="82">
        <f t="shared" ref="AA7:AA19" si="3">SUM(AB7,AC7,AD7,AE7)</f>
        <v>15750.699999999997</v>
      </c>
      <c r="AB7" s="82">
        <f>SUM(H7,M7,R7,W7)</f>
        <v>15750.699999999997</v>
      </c>
      <c r="AC7" s="82">
        <f t="shared" ref="AB7:AE19" si="4">SUM(I7,N7,S7,X7)</f>
        <v>0</v>
      </c>
      <c r="AD7" s="82">
        <f t="shared" si="4"/>
        <v>0</v>
      </c>
      <c r="AE7" s="82">
        <f t="shared" si="4"/>
        <v>0</v>
      </c>
    </row>
    <row r="8" spans="1:31" ht="63" customHeight="1">
      <c r="A8" s="74"/>
      <c r="B8" s="446" t="s">
        <v>372</v>
      </c>
      <c r="C8" s="447"/>
      <c r="D8" s="447"/>
      <c r="E8" s="447"/>
      <c r="F8" s="448"/>
      <c r="G8" s="81"/>
      <c r="H8" s="81"/>
      <c r="I8" s="81"/>
      <c r="J8" s="81"/>
      <c r="K8" s="81"/>
      <c r="L8" s="81">
        <f>M8</f>
        <v>312.3</v>
      </c>
      <c r="M8" s="81">
        <v>312.3</v>
      </c>
      <c r="N8" s="81"/>
      <c r="O8" s="81"/>
      <c r="P8" s="81"/>
      <c r="Q8" s="81"/>
      <c r="R8" s="81"/>
      <c r="S8" s="81"/>
      <c r="T8" s="81"/>
      <c r="U8" s="81"/>
      <c r="V8" s="81"/>
      <c r="W8" s="85"/>
      <c r="X8" s="85"/>
      <c r="Y8" s="85"/>
      <c r="Z8" s="85"/>
      <c r="AA8" s="81">
        <f>AB8</f>
        <v>312.3</v>
      </c>
      <c r="AB8" s="81">
        <v>312.3</v>
      </c>
      <c r="AC8" s="81"/>
      <c r="AD8" s="81"/>
      <c r="AE8" s="81">
        <f t="shared" si="4"/>
        <v>0</v>
      </c>
    </row>
    <row r="9" spans="1:31" ht="66" customHeight="1">
      <c r="A9" s="230"/>
      <c r="B9" s="446" t="s">
        <v>374</v>
      </c>
      <c r="C9" s="447"/>
      <c r="D9" s="447"/>
      <c r="E9" s="447"/>
      <c r="F9" s="448"/>
      <c r="G9" s="81"/>
      <c r="H9" s="81"/>
      <c r="I9" s="81"/>
      <c r="J9" s="81"/>
      <c r="K9" s="81"/>
      <c r="L9" s="81">
        <f t="shared" ref="L9:L18" si="5">M9</f>
        <v>367.2</v>
      </c>
      <c r="M9" s="81">
        <v>367.2</v>
      </c>
      <c r="N9" s="81"/>
      <c r="O9" s="81"/>
      <c r="P9" s="81"/>
      <c r="Q9" s="81"/>
      <c r="R9" s="81"/>
      <c r="S9" s="81"/>
      <c r="T9" s="81"/>
      <c r="U9" s="81"/>
      <c r="V9" s="81"/>
      <c r="W9" s="85"/>
      <c r="X9" s="85"/>
      <c r="Y9" s="85"/>
      <c r="Z9" s="85"/>
      <c r="AA9" s="81">
        <f t="shared" ref="AA9:AA18" si="6">AB9</f>
        <v>367.2</v>
      </c>
      <c r="AB9" s="81">
        <v>367.2</v>
      </c>
      <c r="AC9" s="81"/>
      <c r="AD9" s="81"/>
      <c r="AE9" s="81"/>
    </row>
    <row r="10" spans="1:31" ht="45" customHeight="1">
      <c r="A10" s="232"/>
      <c r="B10" s="446" t="s">
        <v>388</v>
      </c>
      <c r="C10" s="447"/>
      <c r="D10" s="447"/>
      <c r="E10" s="447"/>
      <c r="F10" s="448"/>
      <c r="G10" s="81"/>
      <c r="H10" s="81"/>
      <c r="I10" s="81"/>
      <c r="J10" s="81"/>
      <c r="K10" s="81"/>
      <c r="L10" s="81">
        <f t="shared" si="5"/>
        <v>2162.1999999999998</v>
      </c>
      <c r="M10" s="81">
        <v>2162.1999999999998</v>
      </c>
      <c r="N10" s="81"/>
      <c r="O10" s="81"/>
      <c r="P10" s="81"/>
      <c r="Q10" s="81"/>
      <c r="R10" s="81"/>
      <c r="S10" s="81"/>
      <c r="T10" s="81"/>
      <c r="U10" s="81"/>
      <c r="V10" s="81"/>
      <c r="W10" s="85"/>
      <c r="X10" s="85"/>
      <c r="Y10" s="85"/>
      <c r="Z10" s="85"/>
      <c r="AA10" s="81">
        <f t="shared" si="6"/>
        <v>2162.1999999999998</v>
      </c>
      <c r="AB10" s="81">
        <v>2162.1999999999998</v>
      </c>
      <c r="AC10" s="81"/>
      <c r="AD10" s="81"/>
      <c r="AE10" s="81"/>
    </row>
    <row r="11" spans="1:31" ht="25.5" customHeight="1">
      <c r="A11" s="232"/>
      <c r="B11" s="446" t="s">
        <v>375</v>
      </c>
      <c r="C11" s="447"/>
      <c r="D11" s="447"/>
      <c r="E11" s="447"/>
      <c r="F11" s="448"/>
      <c r="G11" s="81"/>
      <c r="H11" s="81"/>
      <c r="I11" s="81"/>
      <c r="J11" s="81"/>
      <c r="K11" s="81"/>
      <c r="L11" s="81">
        <f t="shared" si="5"/>
        <v>2443.5</v>
      </c>
      <c r="M11" s="81">
        <v>2443.5</v>
      </c>
      <c r="N11" s="81"/>
      <c r="O11" s="81"/>
      <c r="P11" s="81"/>
      <c r="Q11" s="81"/>
      <c r="R11" s="81"/>
      <c r="S11" s="81"/>
      <c r="T11" s="81"/>
      <c r="U11" s="81"/>
      <c r="V11" s="81"/>
      <c r="W11" s="85"/>
      <c r="X11" s="85"/>
      <c r="Y11" s="85"/>
      <c r="Z11" s="85"/>
      <c r="AA11" s="81">
        <f t="shared" si="6"/>
        <v>2443.5</v>
      </c>
      <c r="AB11" s="81">
        <v>2443.5</v>
      </c>
      <c r="AC11" s="81"/>
      <c r="AD11" s="81"/>
      <c r="AE11" s="81"/>
    </row>
    <row r="12" spans="1:31" ht="45" customHeight="1">
      <c r="A12" s="232"/>
      <c r="B12" s="446" t="s">
        <v>376</v>
      </c>
      <c r="C12" s="447"/>
      <c r="D12" s="447"/>
      <c r="E12" s="447"/>
      <c r="F12" s="448"/>
      <c r="G12" s="81"/>
      <c r="H12" s="81"/>
      <c r="I12" s="81"/>
      <c r="J12" s="81"/>
      <c r="K12" s="81"/>
      <c r="L12" s="81">
        <f t="shared" si="5"/>
        <v>380.2</v>
      </c>
      <c r="M12" s="81">
        <v>380.2</v>
      </c>
      <c r="N12" s="81"/>
      <c r="O12" s="81"/>
      <c r="P12" s="81"/>
      <c r="Q12" s="81"/>
      <c r="R12" s="81"/>
      <c r="S12" s="81"/>
      <c r="T12" s="81"/>
      <c r="U12" s="81"/>
      <c r="V12" s="81"/>
      <c r="W12" s="85"/>
      <c r="X12" s="85"/>
      <c r="Y12" s="85"/>
      <c r="Z12" s="85"/>
      <c r="AA12" s="81">
        <f t="shared" si="6"/>
        <v>380.2</v>
      </c>
      <c r="AB12" s="81">
        <v>380.2</v>
      </c>
      <c r="AC12" s="81"/>
      <c r="AD12" s="81"/>
      <c r="AE12" s="81"/>
    </row>
    <row r="13" spans="1:31" ht="85.5" customHeight="1">
      <c r="A13" s="232"/>
      <c r="B13" s="446" t="s">
        <v>377</v>
      </c>
      <c r="C13" s="447"/>
      <c r="D13" s="447"/>
      <c r="E13" s="447"/>
      <c r="F13" s="448"/>
      <c r="G13" s="81"/>
      <c r="H13" s="81"/>
      <c r="I13" s="81"/>
      <c r="J13" s="81"/>
      <c r="K13" s="81"/>
      <c r="L13" s="81">
        <f t="shared" si="5"/>
        <v>4230.7</v>
      </c>
      <c r="M13" s="81">
        <v>4230.7</v>
      </c>
      <c r="N13" s="81"/>
      <c r="O13" s="81"/>
      <c r="P13" s="81"/>
      <c r="Q13" s="81"/>
      <c r="R13" s="81"/>
      <c r="S13" s="81"/>
      <c r="T13" s="81"/>
      <c r="U13" s="81"/>
      <c r="V13" s="81"/>
      <c r="W13" s="85"/>
      <c r="X13" s="85"/>
      <c r="Y13" s="85"/>
      <c r="Z13" s="85"/>
      <c r="AA13" s="81">
        <f t="shared" si="6"/>
        <v>4230.7</v>
      </c>
      <c r="AB13" s="81">
        <v>4230.7</v>
      </c>
      <c r="AC13" s="81"/>
      <c r="AD13" s="81"/>
      <c r="AE13" s="81"/>
    </row>
    <row r="14" spans="1:31" ht="42" customHeight="1">
      <c r="A14" s="230"/>
      <c r="B14" s="446" t="s">
        <v>378</v>
      </c>
      <c r="C14" s="447"/>
      <c r="D14" s="447"/>
      <c r="E14" s="447"/>
      <c r="F14" s="448"/>
      <c r="G14" s="81"/>
      <c r="H14" s="81"/>
      <c r="I14" s="81"/>
      <c r="J14" s="81"/>
      <c r="K14" s="81"/>
      <c r="L14" s="81">
        <f t="shared" si="5"/>
        <v>187.1</v>
      </c>
      <c r="M14" s="81">
        <v>187.1</v>
      </c>
      <c r="N14" s="81"/>
      <c r="O14" s="81"/>
      <c r="P14" s="81"/>
      <c r="Q14" s="81"/>
      <c r="R14" s="81"/>
      <c r="S14" s="81"/>
      <c r="T14" s="81"/>
      <c r="U14" s="81"/>
      <c r="V14" s="81"/>
      <c r="W14" s="85"/>
      <c r="X14" s="85"/>
      <c r="Y14" s="85"/>
      <c r="Z14" s="85"/>
      <c r="AA14" s="81">
        <f t="shared" si="6"/>
        <v>187.1</v>
      </c>
      <c r="AB14" s="81">
        <v>187.1</v>
      </c>
      <c r="AC14" s="81"/>
      <c r="AD14" s="81"/>
      <c r="AE14" s="81"/>
    </row>
    <row r="15" spans="1:31" ht="85.5" customHeight="1">
      <c r="A15" s="232"/>
      <c r="B15" s="446" t="s">
        <v>379</v>
      </c>
      <c r="C15" s="447"/>
      <c r="D15" s="447"/>
      <c r="E15" s="447"/>
      <c r="F15" s="448"/>
      <c r="G15" s="81"/>
      <c r="H15" s="81"/>
      <c r="I15" s="81"/>
      <c r="J15" s="81"/>
      <c r="K15" s="81"/>
      <c r="L15" s="81">
        <f t="shared" si="5"/>
        <v>1286.3</v>
      </c>
      <c r="M15" s="81">
        <v>1286.3</v>
      </c>
      <c r="N15" s="81"/>
      <c r="O15" s="81"/>
      <c r="P15" s="81"/>
      <c r="Q15" s="81"/>
      <c r="R15" s="81"/>
      <c r="S15" s="81"/>
      <c r="T15" s="81"/>
      <c r="U15" s="81"/>
      <c r="V15" s="81"/>
      <c r="W15" s="85"/>
      <c r="X15" s="85"/>
      <c r="Y15" s="85"/>
      <c r="Z15" s="85"/>
      <c r="AA15" s="81">
        <f t="shared" si="6"/>
        <v>1286.3</v>
      </c>
      <c r="AB15" s="81">
        <v>1286.3</v>
      </c>
      <c r="AC15" s="81"/>
      <c r="AD15" s="81"/>
      <c r="AE15" s="81"/>
    </row>
    <row r="16" spans="1:31" ht="106.5" customHeight="1">
      <c r="A16" s="232"/>
      <c r="B16" s="446" t="s">
        <v>380</v>
      </c>
      <c r="C16" s="447"/>
      <c r="D16" s="447"/>
      <c r="E16" s="447"/>
      <c r="F16" s="448"/>
      <c r="G16" s="81"/>
      <c r="H16" s="81"/>
      <c r="I16" s="81"/>
      <c r="J16" s="81"/>
      <c r="K16" s="81"/>
      <c r="L16" s="81">
        <f t="shared" si="5"/>
        <v>1162.4000000000001</v>
      </c>
      <c r="M16" s="81">
        <v>1162.4000000000001</v>
      </c>
      <c r="N16" s="81"/>
      <c r="O16" s="81"/>
      <c r="P16" s="81"/>
      <c r="Q16" s="81"/>
      <c r="R16" s="81"/>
      <c r="S16" s="81"/>
      <c r="T16" s="81"/>
      <c r="U16" s="81"/>
      <c r="V16" s="81"/>
      <c r="W16" s="85"/>
      <c r="X16" s="85"/>
      <c r="Y16" s="85"/>
      <c r="Z16" s="85"/>
      <c r="AA16" s="81">
        <f t="shared" si="6"/>
        <v>1162.4000000000001</v>
      </c>
      <c r="AB16" s="81">
        <v>1162.4000000000001</v>
      </c>
      <c r="AC16" s="81"/>
      <c r="AD16" s="81"/>
      <c r="AE16" s="81"/>
    </row>
    <row r="17" spans="1:31" ht="105" customHeight="1">
      <c r="A17" s="323"/>
      <c r="B17" s="446" t="s">
        <v>381</v>
      </c>
      <c r="C17" s="447"/>
      <c r="D17" s="447"/>
      <c r="E17" s="447"/>
      <c r="F17" s="324"/>
      <c r="G17" s="81"/>
      <c r="H17" s="81"/>
      <c r="I17" s="81"/>
      <c r="J17" s="81"/>
      <c r="K17" s="81"/>
      <c r="L17" s="81">
        <f t="shared" si="5"/>
        <v>1530</v>
      </c>
      <c r="M17" s="81">
        <v>1530</v>
      </c>
      <c r="N17" s="81"/>
      <c r="O17" s="81"/>
      <c r="P17" s="81"/>
      <c r="Q17" s="81"/>
      <c r="R17" s="81"/>
      <c r="S17" s="81"/>
      <c r="T17" s="81"/>
      <c r="U17" s="81"/>
      <c r="V17" s="81"/>
      <c r="W17" s="85"/>
      <c r="X17" s="85"/>
      <c r="Y17" s="85"/>
      <c r="Z17" s="85"/>
      <c r="AA17" s="81">
        <f t="shared" si="6"/>
        <v>1530</v>
      </c>
      <c r="AB17" s="81">
        <v>1530</v>
      </c>
      <c r="AC17" s="81"/>
      <c r="AD17" s="81"/>
      <c r="AE17" s="81"/>
    </row>
    <row r="18" spans="1:31" ht="48" customHeight="1">
      <c r="A18" s="230"/>
      <c r="B18" s="446" t="s">
        <v>392</v>
      </c>
      <c r="C18" s="447" t="s">
        <v>392</v>
      </c>
      <c r="D18" s="447" t="s">
        <v>392</v>
      </c>
      <c r="E18" s="447" t="s">
        <v>392</v>
      </c>
      <c r="F18" s="448" t="s">
        <v>392</v>
      </c>
      <c r="G18" s="81"/>
      <c r="H18" s="81"/>
      <c r="I18" s="81"/>
      <c r="J18" s="81"/>
      <c r="K18" s="81"/>
      <c r="L18" s="81">
        <f t="shared" si="5"/>
        <v>1688.8</v>
      </c>
      <c r="M18" s="81">
        <v>1688.8</v>
      </c>
      <c r="N18" s="81"/>
      <c r="O18" s="81"/>
      <c r="P18" s="81"/>
      <c r="Q18" s="81"/>
      <c r="R18" s="81"/>
      <c r="S18" s="81"/>
      <c r="T18" s="81"/>
      <c r="U18" s="81"/>
      <c r="V18" s="81"/>
      <c r="W18" s="85"/>
      <c r="X18" s="85"/>
      <c r="Y18" s="85"/>
      <c r="Z18" s="85"/>
      <c r="AA18" s="81">
        <f t="shared" si="6"/>
        <v>1688.8</v>
      </c>
      <c r="AB18" s="81">
        <v>1688.8</v>
      </c>
      <c r="AC18" s="81"/>
      <c r="AD18" s="81"/>
      <c r="AE18" s="81"/>
    </row>
    <row r="19" spans="1:31" ht="30" hidden="1" customHeight="1">
      <c r="A19" s="74"/>
      <c r="B19" s="452"/>
      <c r="C19" s="453"/>
      <c r="D19" s="453"/>
      <c r="E19" s="453"/>
      <c r="F19" s="454"/>
      <c r="G19" s="81">
        <f t="shared" si="0"/>
        <v>0</v>
      </c>
      <c r="H19" s="81"/>
      <c r="I19" s="81"/>
      <c r="J19" s="81"/>
      <c r="K19" s="81"/>
      <c r="L19" s="81">
        <f t="shared" ref="L19" si="7">SUM(M19,N19,O19,P19)</f>
        <v>0</v>
      </c>
      <c r="M19" s="81"/>
      <c r="N19" s="81"/>
      <c r="O19" s="81"/>
      <c r="P19" s="81"/>
      <c r="Q19" s="81">
        <f t="shared" si="1"/>
        <v>0</v>
      </c>
      <c r="R19" s="81"/>
      <c r="S19" s="81"/>
      <c r="T19" s="81"/>
      <c r="U19" s="81"/>
      <c r="V19" s="81">
        <f t="shared" si="2"/>
        <v>0</v>
      </c>
      <c r="W19" s="85"/>
      <c r="X19" s="85"/>
      <c r="Y19" s="85"/>
      <c r="Z19" s="85"/>
      <c r="AA19" s="81">
        <f t="shared" si="3"/>
        <v>0</v>
      </c>
      <c r="AB19" s="81">
        <f t="shared" si="4"/>
        <v>0</v>
      </c>
      <c r="AC19" s="81">
        <f t="shared" si="4"/>
        <v>0</v>
      </c>
      <c r="AD19" s="81">
        <f t="shared" si="4"/>
        <v>0</v>
      </c>
      <c r="AE19" s="81">
        <f t="shared" si="4"/>
        <v>0</v>
      </c>
    </row>
    <row r="20" spans="1:31" ht="27" customHeight="1">
      <c r="A20" s="443" t="s">
        <v>21</v>
      </c>
      <c r="B20" s="444"/>
      <c r="C20" s="444"/>
      <c r="D20" s="444"/>
      <c r="E20" s="444"/>
      <c r="F20" s="445"/>
      <c r="G20" s="82">
        <f>SUM(H20:K20)</f>
        <v>0</v>
      </c>
      <c r="H20" s="82">
        <f t="shared" ref="H20:K20" si="8">H7</f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>SUM(M20:P20)</f>
        <v>15750.699999999997</v>
      </c>
      <c r="M20" s="82">
        <f>M7</f>
        <v>15750.699999999997</v>
      </c>
      <c r="N20" s="82">
        <f t="shared" ref="N20:P20" si="9">N7</f>
        <v>0</v>
      </c>
      <c r="O20" s="82">
        <f t="shared" si="9"/>
        <v>0</v>
      </c>
      <c r="P20" s="82">
        <f t="shared" si="9"/>
        <v>0</v>
      </c>
      <c r="Q20" s="82">
        <f>SUM(R20:U20)</f>
        <v>0</v>
      </c>
      <c r="R20" s="82">
        <f>R7</f>
        <v>0</v>
      </c>
      <c r="S20" s="82">
        <f t="shared" ref="S20:U20" si="10">S7</f>
        <v>0</v>
      </c>
      <c r="T20" s="82">
        <f t="shared" si="10"/>
        <v>0</v>
      </c>
      <c r="U20" s="82">
        <f t="shared" si="10"/>
        <v>0</v>
      </c>
      <c r="V20" s="82">
        <f>SUM(W20:Z20)</f>
        <v>0</v>
      </c>
      <c r="W20" s="82">
        <f>W7</f>
        <v>0</v>
      </c>
      <c r="X20" s="82">
        <f t="shared" ref="X20:Z20" si="11">X7</f>
        <v>0</v>
      </c>
      <c r="Y20" s="82">
        <f t="shared" si="11"/>
        <v>0</v>
      </c>
      <c r="Z20" s="82">
        <f t="shared" si="11"/>
        <v>0</v>
      </c>
      <c r="AA20" s="82">
        <f>SUM(AB20:AE20)</f>
        <v>15750.699999999997</v>
      </c>
      <c r="AB20" s="82">
        <f>AB7</f>
        <v>15750.699999999997</v>
      </c>
      <c r="AC20" s="82">
        <f t="shared" ref="AC20:AE20" si="12">AC7</f>
        <v>0</v>
      </c>
      <c r="AD20" s="82">
        <f t="shared" si="12"/>
        <v>0</v>
      </c>
      <c r="AE20" s="82">
        <f t="shared" si="12"/>
        <v>0</v>
      </c>
    </row>
    <row r="21" spans="1:31" ht="27" customHeight="1">
      <c r="A21" s="446" t="s">
        <v>22</v>
      </c>
      <c r="B21" s="447"/>
      <c r="C21" s="447"/>
      <c r="D21" s="447"/>
      <c r="E21" s="447"/>
      <c r="F21" s="448"/>
      <c r="G21" s="310">
        <f>G20/AA20*100</f>
        <v>0</v>
      </c>
      <c r="H21" s="310"/>
      <c r="I21" s="310"/>
      <c r="J21" s="310"/>
      <c r="K21" s="310"/>
      <c r="L21" s="310">
        <f>L20/AA20*100</f>
        <v>100</v>
      </c>
      <c r="M21" s="310"/>
      <c r="N21" s="310"/>
      <c r="O21" s="310"/>
      <c r="P21" s="310"/>
      <c r="Q21" s="310">
        <f>Q20/AA20*100</f>
        <v>0</v>
      </c>
      <c r="R21" s="310"/>
      <c r="S21" s="310"/>
      <c r="T21" s="310"/>
      <c r="U21" s="310"/>
      <c r="V21" s="310">
        <f>V20/AA20*100</f>
        <v>0</v>
      </c>
      <c r="W21" s="311"/>
      <c r="X21" s="311"/>
      <c r="Y21" s="311"/>
      <c r="Z21" s="311"/>
      <c r="AA21" s="310">
        <f>SUM(G21,L21,Q21,V21)</f>
        <v>100</v>
      </c>
      <c r="AB21" s="311"/>
      <c r="AC21" s="311"/>
      <c r="AD21" s="311"/>
      <c r="AE21" s="311"/>
    </row>
    <row r="22" spans="1:31" s="44" customFormat="1" ht="20.100000000000001" customHeight="1">
      <c r="A22" s="19"/>
      <c r="B22" s="19"/>
      <c r="C22" s="50"/>
      <c r="D22" s="50"/>
      <c r="E22" s="50"/>
      <c r="F22" s="50"/>
      <c r="G22" s="50"/>
      <c r="H22" s="50"/>
      <c r="I22" s="50"/>
      <c r="J22" s="50"/>
      <c r="K22" s="50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342" customFormat="1" ht="85.5" customHeight="1">
      <c r="A23" s="339"/>
      <c r="B23" s="459" t="s">
        <v>217</v>
      </c>
      <c r="C23" s="460"/>
      <c r="D23" s="460"/>
      <c r="E23" s="460"/>
      <c r="F23" s="460"/>
      <c r="G23" s="340"/>
      <c r="H23" s="340"/>
      <c r="I23" s="340"/>
      <c r="J23" s="340"/>
      <c r="K23" s="340"/>
      <c r="L23" s="461" t="s">
        <v>59</v>
      </c>
      <c r="M23" s="461"/>
      <c r="N23" s="461"/>
      <c r="O23" s="461"/>
      <c r="P23" s="461"/>
      <c r="Q23" s="341"/>
      <c r="R23" s="341"/>
      <c r="S23" s="341"/>
      <c r="T23" s="341"/>
      <c r="U23" s="341"/>
      <c r="V23" s="462" t="s">
        <v>218</v>
      </c>
      <c r="W23" s="462"/>
      <c r="X23" s="462"/>
      <c r="Y23" s="462"/>
      <c r="Z23" s="462"/>
      <c r="AA23" s="339"/>
      <c r="AB23" s="339"/>
      <c r="AC23" s="339"/>
      <c r="AD23" s="339"/>
      <c r="AE23" s="339"/>
    </row>
    <row r="24" spans="1:31" s="44" customFormat="1" ht="19.5" customHeight="1">
      <c r="A24" s="19"/>
      <c r="B24" s="52"/>
      <c r="C24" s="19" t="s">
        <v>27</v>
      </c>
      <c r="D24" s="19"/>
      <c r="E24" s="14"/>
      <c r="F24" s="14"/>
      <c r="G24" s="14"/>
      <c r="H24" s="14"/>
      <c r="I24" s="14"/>
      <c r="J24" s="14"/>
      <c r="K24" s="14"/>
      <c r="L24" s="19"/>
      <c r="M24" s="52"/>
      <c r="N24" s="18" t="s">
        <v>28</v>
      </c>
      <c r="O24" s="52"/>
      <c r="P24" s="19"/>
      <c r="Q24" s="14"/>
      <c r="R24" s="14"/>
      <c r="S24" s="14"/>
      <c r="T24" s="19"/>
      <c r="U24" s="19"/>
      <c r="V24" s="458" t="s">
        <v>38</v>
      </c>
      <c r="W24" s="458"/>
      <c r="X24" s="458"/>
      <c r="Y24" s="458"/>
      <c r="Z24" s="458"/>
      <c r="AA24" s="19"/>
      <c r="AB24" s="19"/>
      <c r="AC24" s="19"/>
      <c r="AD24" s="19"/>
      <c r="AE24" s="19"/>
    </row>
    <row r="25" spans="1:31" s="338" customFormat="1" ht="69" customHeight="1">
      <c r="A25" s="337"/>
      <c r="B25" s="463" t="s">
        <v>393</v>
      </c>
      <c r="C25" s="463"/>
      <c r="D25" s="463"/>
      <c r="E25" s="463"/>
      <c r="F25" s="463"/>
      <c r="G25" s="463"/>
      <c r="H25" s="463"/>
      <c r="I25" s="463"/>
      <c r="J25" s="463"/>
      <c r="K25" s="463"/>
      <c r="L25" s="343"/>
      <c r="M25" s="344"/>
      <c r="N25" s="344"/>
      <c r="O25" s="344"/>
      <c r="P25" s="344"/>
      <c r="Q25" s="344"/>
      <c r="R25" s="344"/>
      <c r="S25" s="344"/>
      <c r="T25" s="345"/>
      <c r="U25" s="345"/>
      <c r="V25" s="464" t="s">
        <v>394</v>
      </c>
      <c r="W25" s="464"/>
      <c r="X25" s="464"/>
      <c r="Y25" s="464"/>
      <c r="Z25" s="464"/>
      <c r="AA25" s="337"/>
      <c r="AB25" s="337"/>
      <c r="AC25" s="337"/>
      <c r="AD25" s="337"/>
      <c r="AE25" s="337"/>
    </row>
    <row r="26" spans="1:31" ht="20.100000000000001" customHeight="1">
      <c r="A26" s="16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>
      <c r="A27" s="16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457" customFormat="1" ht="19.149999999999999" customHeight="1">
      <c r="A28" s="456" t="s">
        <v>116</v>
      </c>
    </row>
    <row r="31" spans="1:31">
      <c r="B31" s="54"/>
    </row>
    <row r="32" spans="1:31">
      <c r="B32" s="54"/>
    </row>
    <row r="33" spans="2:2">
      <c r="B33" s="54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</sheetData>
  <mergeCells count="41">
    <mergeCell ref="B6:F6"/>
    <mergeCell ref="A28:XFD28"/>
    <mergeCell ref="V24:Z24"/>
    <mergeCell ref="B23:F23"/>
    <mergeCell ref="L23:P23"/>
    <mergeCell ref="V23:Z23"/>
    <mergeCell ref="B17:E17"/>
    <mergeCell ref="B25:K25"/>
    <mergeCell ref="V25:Z25"/>
    <mergeCell ref="G4:G5"/>
    <mergeCell ref="A20:F20"/>
    <mergeCell ref="A21:F21"/>
    <mergeCell ref="A3:A5"/>
    <mergeCell ref="B7:F7"/>
    <mergeCell ref="B8:F8"/>
    <mergeCell ref="B19:F19"/>
    <mergeCell ref="B9:F9"/>
    <mergeCell ref="B14:F14"/>
    <mergeCell ref="B18:F18"/>
    <mergeCell ref="B10:F10"/>
    <mergeCell ref="B11:F11"/>
    <mergeCell ref="B12:F12"/>
    <mergeCell ref="B13:F13"/>
    <mergeCell ref="B15:F15"/>
    <mergeCell ref="B16:F16"/>
    <mergeCell ref="F1:X1"/>
    <mergeCell ref="R4:U4"/>
    <mergeCell ref="AA4:AA5"/>
    <mergeCell ref="W4:Z4"/>
    <mergeCell ref="Q4:Q5"/>
    <mergeCell ref="AA3:AE3"/>
    <mergeCell ref="V4:V5"/>
    <mergeCell ref="AB4:AE4"/>
    <mergeCell ref="L3:P3"/>
    <mergeCell ref="L4:L5"/>
    <mergeCell ref="H4:K4"/>
    <mergeCell ref="V3:Z3"/>
    <mergeCell ref="Q3:U3"/>
    <mergeCell ref="M4:P4"/>
    <mergeCell ref="B3:F5"/>
    <mergeCell ref="G3:K3"/>
  </mergeCells>
  <phoneticPr fontId="3" type="noConversion"/>
  <pageMargins left="0.23622047244094491" right="0.15748031496062992" top="0.39370078740157483" bottom="0.19685039370078741" header="0.47244094488188981" footer="0.31496062992125984"/>
  <pageSetup paperSize="9" scale="4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Luda</cp:lastModifiedBy>
  <cp:lastPrinted>2020-03-16T08:41:15Z</cp:lastPrinted>
  <dcterms:created xsi:type="dcterms:W3CDTF">2003-03-13T16:00:22Z</dcterms:created>
  <dcterms:modified xsi:type="dcterms:W3CDTF">2020-07-01T14:43:57Z</dcterms:modified>
</cp:coreProperties>
</file>